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55.20\ovaprox-nas\OVAPROX\01-Zakázky\X20-029-oprava SCH Frýdek 1257\02-DSP+DPS\rozpočet\výkaz výměr\"/>
    </mc:Choice>
  </mc:AlternateContent>
  <xr:revisionPtr revIDLastSave="0" documentId="13_ncr:1_{540B53A8-4399-439A-A9B8-05F0A70F7A86}" xr6:coauthVersionLast="46" xr6:coauthVersionMax="46" xr10:uidLastSave="{00000000-0000-0000-0000-000000000000}"/>
  <bookViews>
    <workbookView xWindow="-120" yWindow="-120" windowWidth="29040" windowHeight="177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Pol'!$A$1:$X$127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BA34" i="12"/>
  <c r="BA17" i="12"/>
  <c r="BA10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AE126" i="12" s="1"/>
  <c r="I12" i="12"/>
  <c r="I11" i="12" s="1"/>
  <c r="K12" i="12"/>
  <c r="O12" i="12"/>
  <c r="Q12" i="12"/>
  <c r="Q11" i="12" s="1"/>
  <c r="V12" i="12"/>
  <c r="G13" i="12"/>
  <c r="I13" i="12"/>
  <c r="K13" i="12"/>
  <c r="K11" i="12" s="1"/>
  <c r="O13" i="12"/>
  <c r="Q13" i="12"/>
  <c r="V13" i="12"/>
  <c r="V11" i="12" s="1"/>
  <c r="G14" i="12"/>
  <c r="M14" i="12" s="1"/>
  <c r="I14" i="12"/>
  <c r="K14" i="12"/>
  <c r="O14" i="12"/>
  <c r="Q14" i="12"/>
  <c r="V14" i="12"/>
  <c r="G16" i="12"/>
  <c r="M16" i="12" s="1"/>
  <c r="I16" i="12"/>
  <c r="I15" i="12" s="1"/>
  <c r="K16" i="12"/>
  <c r="O16" i="12"/>
  <c r="Q16" i="12"/>
  <c r="Q15" i="12" s="1"/>
  <c r="V16" i="12"/>
  <c r="G19" i="12"/>
  <c r="I19" i="12"/>
  <c r="K19" i="12"/>
  <c r="K15" i="12" s="1"/>
  <c r="O19" i="12"/>
  <c r="Q19" i="12"/>
  <c r="V19" i="12"/>
  <c r="V15" i="12" s="1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Q22" i="12" s="1"/>
  <c r="V23" i="12"/>
  <c r="G25" i="12"/>
  <c r="M25" i="12" s="1"/>
  <c r="I25" i="12"/>
  <c r="K25" i="12"/>
  <c r="K22" i="12" s="1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54" i="1" s="1"/>
  <c r="V30" i="12"/>
  <c r="G31" i="12"/>
  <c r="M31" i="12" s="1"/>
  <c r="M30" i="12" s="1"/>
  <c r="I31" i="12"/>
  <c r="I30" i="12" s="1"/>
  <c r="K31" i="12"/>
  <c r="K30" i="12" s="1"/>
  <c r="O31" i="12"/>
  <c r="O30" i="12" s="1"/>
  <c r="Q31" i="12"/>
  <c r="Q30" i="12" s="1"/>
  <c r="V31" i="12"/>
  <c r="G32" i="12"/>
  <c r="I55" i="1" s="1"/>
  <c r="K32" i="12"/>
  <c r="V32" i="12"/>
  <c r="G33" i="12"/>
  <c r="M33" i="12" s="1"/>
  <c r="M32" i="12" s="1"/>
  <c r="I33" i="12"/>
  <c r="I32" i="12" s="1"/>
  <c r="K33" i="12"/>
  <c r="O33" i="12"/>
  <c r="O32" i="12" s="1"/>
  <c r="Q33" i="12"/>
  <c r="Q32" i="12" s="1"/>
  <c r="V33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K35" i="12" s="1"/>
  <c r="O39" i="12"/>
  <c r="Q39" i="12"/>
  <c r="V39" i="12"/>
  <c r="G40" i="12"/>
  <c r="M40" i="12" s="1"/>
  <c r="I40" i="12"/>
  <c r="K40" i="12"/>
  <c r="O40" i="12"/>
  <c r="Q40" i="12"/>
  <c r="V40" i="12"/>
  <c r="O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8" i="12"/>
  <c r="G47" i="12" s="1"/>
  <c r="I58" i="1" s="1"/>
  <c r="I48" i="12"/>
  <c r="I47" i="12" s="1"/>
  <c r="K48" i="12"/>
  <c r="O48" i="12"/>
  <c r="O47" i="12" s="1"/>
  <c r="Q48" i="12"/>
  <c r="Q47" i="12" s="1"/>
  <c r="V48" i="12"/>
  <c r="G50" i="12"/>
  <c r="M50" i="12" s="1"/>
  <c r="I50" i="12"/>
  <c r="K50" i="12"/>
  <c r="K47" i="12" s="1"/>
  <c r="O50" i="12"/>
  <c r="Q50" i="12"/>
  <c r="V50" i="12"/>
  <c r="V47" i="12" s="1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7" i="12"/>
  <c r="G86" i="12" s="1"/>
  <c r="I60" i="1" s="1"/>
  <c r="I87" i="12"/>
  <c r="I86" i="12" s="1"/>
  <c r="K87" i="12"/>
  <c r="O87" i="12"/>
  <c r="O86" i="12" s="1"/>
  <c r="Q87" i="12"/>
  <c r="Q86" i="12" s="1"/>
  <c r="V87" i="12"/>
  <c r="G88" i="12"/>
  <c r="M88" i="12" s="1"/>
  <c r="I88" i="12"/>
  <c r="K88" i="12"/>
  <c r="K86" i="12" s="1"/>
  <c r="O88" i="12"/>
  <c r="Q88" i="12"/>
  <c r="V88" i="12"/>
  <c r="V86" i="12" s="1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2" i="12"/>
  <c r="I102" i="12"/>
  <c r="K102" i="12"/>
  <c r="K101" i="12" s="1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8" i="12"/>
  <c r="M108" i="12" s="1"/>
  <c r="I108" i="12"/>
  <c r="I107" i="12" s="1"/>
  <c r="K108" i="12"/>
  <c r="K107" i="12" s="1"/>
  <c r="O108" i="12"/>
  <c r="Q108" i="12"/>
  <c r="Q107" i="12" s="1"/>
  <c r="V108" i="12"/>
  <c r="V107" i="12" s="1"/>
  <c r="G109" i="12"/>
  <c r="M109" i="12" s="1"/>
  <c r="I109" i="12"/>
  <c r="K109" i="12"/>
  <c r="O109" i="12"/>
  <c r="O107" i="12" s="1"/>
  <c r="Q109" i="12"/>
  <c r="V109" i="12"/>
  <c r="G111" i="12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I65" i="1" s="1"/>
  <c r="I20" i="1" s="1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O121" i="12" s="1"/>
  <c r="Q123" i="12"/>
  <c r="V123" i="12"/>
  <c r="G124" i="12"/>
  <c r="M124" i="12" s="1"/>
  <c r="I124" i="12"/>
  <c r="K124" i="12"/>
  <c r="O124" i="12"/>
  <c r="Q124" i="12"/>
  <c r="V124" i="12"/>
  <c r="AF126" i="12"/>
  <c r="G42" i="1" s="1"/>
  <c r="I19" i="1"/>
  <c r="H43" i="1"/>
  <c r="F41" i="1" l="1"/>
  <c r="F42" i="1"/>
  <c r="I42" i="1" s="1"/>
  <c r="F39" i="1"/>
  <c r="K53" i="12"/>
  <c r="I53" i="12"/>
  <c r="G110" i="12"/>
  <c r="I64" i="1" s="1"/>
  <c r="V101" i="12"/>
  <c r="Q90" i="12"/>
  <c r="O90" i="12"/>
  <c r="V53" i="12"/>
  <c r="I121" i="12"/>
  <c r="G101" i="12"/>
  <c r="I62" i="1" s="1"/>
  <c r="K90" i="12"/>
  <c r="M87" i="12"/>
  <c r="O53" i="12"/>
  <c r="M48" i="12"/>
  <c r="M47" i="12" s="1"/>
  <c r="K42" i="12"/>
  <c r="Q42" i="12"/>
  <c r="I42" i="12"/>
  <c r="O22" i="12"/>
  <c r="G15" i="12"/>
  <c r="I52" i="1" s="1"/>
  <c r="I16" i="1" s="1"/>
  <c r="G11" i="12"/>
  <c r="I51" i="1" s="1"/>
  <c r="M12" i="12"/>
  <c r="V110" i="12"/>
  <c r="Q53" i="12"/>
  <c r="O35" i="12"/>
  <c r="I22" i="12"/>
  <c r="Q110" i="12"/>
  <c r="I110" i="12"/>
  <c r="I90" i="12"/>
  <c r="G42" i="12"/>
  <c r="I57" i="1" s="1"/>
  <c r="V35" i="12"/>
  <c r="Q35" i="12"/>
  <c r="I35" i="12"/>
  <c r="V22" i="12"/>
  <c r="G41" i="1"/>
  <c r="K121" i="12"/>
  <c r="Q121" i="12"/>
  <c r="O110" i="12"/>
  <c r="Q101" i="12"/>
  <c r="I101" i="12"/>
  <c r="V121" i="12"/>
  <c r="K110" i="12"/>
  <c r="O101" i="12"/>
  <c r="V90" i="12"/>
  <c r="V42" i="12"/>
  <c r="O15" i="12"/>
  <c r="O11" i="12"/>
  <c r="G39" i="1"/>
  <c r="G43" i="1" s="1"/>
  <c r="G25" i="1" s="1"/>
  <c r="M86" i="12"/>
  <c r="M53" i="12"/>
  <c r="M22" i="12"/>
  <c r="M107" i="12"/>
  <c r="M35" i="12"/>
  <c r="M121" i="12"/>
  <c r="M90" i="12"/>
  <c r="M42" i="12"/>
  <c r="G107" i="12"/>
  <c r="I63" i="1" s="1"/>
  <c r="I18" i="1" s="1"/>
  <c r="G35" i="12"/>
  <c r="I56" i="1" s="1"/>
  <c r="M111" i="12"/>
  <c r="M110" i="12" s="1"/>
  <c r="M102" i="12"/>
  <c r="M101" i="12" s="1"/>
  <c r="G90" i="12"/>
  <c r="I61" i="1" s="1"/>
  <c r="M19" i="12"/>
  <c r="M15" i="12" s="1"/>
  <c r="M13" i="12"/>
  <c r="M11" i="12" s="1"/>
  <c r="G53" i="12"/>
  <c r="I59" i="1" s="1"/>
  <c r="G22" i="12"/>
  <c r="I53" i="1" s="1"/>
  <c r="J28" i="1"/>
  <c r="J26" i="1"/>
  <c r="G38" i="1"/>
  <c r="F38" i="1"/>
  <c r="J23" i="1"/>
  <c r="J24" i="1"/>
  <c r="J25" i="1"/>
  <c r="J27" i="1"/>
  <c r="E24" i="1"/>
  <c r="G24" i="1"/>
  <c r="E26" i="1"/>
  <c r="G26" i="1"/>
  <c r="I39" i="1" l="1"/>
  <c r="I43" i="1" s="1"/>
  <c r="F43" i="1"/>
  <c r="G23" i="1" s="1"/>
  <c r="A27" i="1" s="1"/>
  <c r="A28" i="1" s="1"/>
  <c r="G28" i="1" s="1"/>
  <c r="G27" i="1" s="1"/>
  <c r="G29" i="1" s="1"/>
  <c r="I17" i="1"/>
  <c r="I21" i="1" s="1"/>
  <c r="I66" i="1"/>
  <c r="I41" i="1"/>
  <c r="G126" i="12"/>
  <c r="J41" i="1" l="1"/>
  <c r="J39" i="1"/>
  <c r="J43" i="1" s="1"/>
  <c r="J42" i="1"/>
  <c r="J65" i="1"/>
  <c r="J54" i="1"/>
  <c r="J62" i="1"/>
  <c r="J61" i="1"/>
  <c r="J63" i="1"/>
  <c r="J53" i="1"/>
  <c r="J56" i="1"/>
  <c r="J50" i="1"/>
  <c r="J51" i="1"/>
  <c r="J59" i="1"/>
  <c r="J58" i="1"/>
  <c r="J55" i="1"/>
  <c r="J64" i="1"/>
  <c r="J52" i="1"/>
  <c r="J60" i="1"/>
  <c r="J57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EA96CC50-CDC7-4408-8DBD-3705DECA56F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82CEC7C-9BC7-4FCC-A414-7F57694FA8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<sst xmlns="http://schemas.openxmlformats.org/spreadsheetml/2006/main" count="924" uniqueCount="354">
  <si>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</si>
  <si>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</si>
  <si>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</si>
  <si>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</si>
  <si>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</si>
  <si>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</si>
  <si>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</si>
  <si>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</si>
  <si>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</si>
  <si>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</si>
  <si>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</si>
  <si>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</si>
  <si>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</si>
  <si>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</si>
  <si>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</si>
  <si>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</si>
  <si>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</si>
  <si>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</si>
  <si>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</si>
  <si>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</si>
  <si>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</si>
  <si>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</si>
  <si>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</si>
  <si>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</si>
  <si>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</si>
  <si>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</si>
  <si>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</si>
  <si>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</si>
  <si>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</si>
  <si>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</si>
  <si>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</si>
  <si>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</si>
  <si>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</si>
  <si>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</si>
  <si>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</si>
  <si>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</si>
  <si>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</si>
  <si>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</si>
  <si>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</si>
  <si>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</si>
  <si>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</si>
  <si>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</si>
  <si>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</si>
  <si>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</si>
  <si>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střešní krytiny -1</t>
  </si>
  <si>
    <t>SO01</t>
  </si>
  <si>
    <t xml:space="preserve">Výměna střešní krytiny </t>
  </si>
  <si>
    <t>Objekt:</t>
  </si>
  <si>
    <t>Rozpočet:</t>
  </si>
  <si>
    <t xml:space="preserve">Ing. Lukáš Kosub </t>
  </si>
  <si>
    <t>B0007/2021</t>
  </si>
  <si>
    <t>Č.p. 1257, Zámecké náměstí, výměna střešní krytiny vč. světlíku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</si>
  <si>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</si>
  <si>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</si>
  <si>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</si>
  <si>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</si>
  <si>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</si>
  <si>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</si>
  <si>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OVAPROX s.r.o.</t>
  </si>
  <si>
    <t>U Cementárny 1303/16</t>
  </si>
  <si>
    <t>Ostrava-Vítkovice</t>
  </si>
  <si>
    <t>70300</t>
  </si>
  <si>
    <t>07855150</t>
  </si>
  <si>
    <t>CZ07855150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</si>
  <si>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</si>
  <si>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</si>
  <si>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</si>
  <si>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</si>
  <si>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</si>
  <si>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</si>
  <si>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</si>
  <si>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</si>
  <si>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</si>
  <si>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</si>
  <si>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</si>
  <si>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</si>
  <si>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</si>
  <si>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</si>
  <si>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</si>
  <si>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</si>
  <si>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</si>
  <si>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</si>
  <si>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</si>
  <si>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</si>
  <si>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</si>
  <si>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</si>
  <si>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</si>
  <si>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</si>
  <si>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</si>
  <si>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</si>
  <si>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</si>
  <si>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</si>
  <si>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</si>
  <si>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</si>
  <si>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</si>
  <si>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</si>
  <si>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</si>
  <si>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</si>
  <si>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</si>
  <si>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</si>
  <si>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</si>
  <si>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</si>
  <si>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</si>
  <si>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</si>
  <si>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</si>
  <si>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</si>
  <si>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</si>
  <si>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</si>
  <si>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</si>
  <si>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</si>
  <si>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</si>
  <si>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</si>
  <si>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</si>
  <si>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</si>
  <si>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</si>
  <si>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</si>
  <si>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</si>
  <si>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</si>
  <si>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</si>
  <si>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</si>
  <si>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</si>
  <si>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</si>
  <si>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</si>
  <si>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</si>
  <si>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</si>
  <si>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</si>
  <si>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</si>
  <si>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</si>
  <si>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</si>
  <si>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</si>
  <si>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115201511R00</t>
  </si>
  <si>
    <t>Montáž a demontáž odpadního potrubí demontáž, DN 150 mm</t>
  </si>
  <si>
    <t>m</t>
  </si>
  <si>
    <t>800-1</t>
  </si>
  <si>
    <t>RTS 21/ I</t>
  </si>
  <si>
    <t>Indiv</t>
  </si>
  <si>
    <t>Práce</t>
  </si>
  <si>
    <t>POL1_</t>
  </si>
  <si>
    <t>při snižování hladiny podzemní vody soustavou čerpacích jehel, s tvarovkami pro všechny druhy potrubí a způsoby uložení,</t>
  </si>
  <si>
    <t>SPI</t>
  </si>
  <si>
    <t>417321414R00</t>
  </si>
  <si>
    <t>Železobeton ztužujících pásů a věnců třídy C 25/30</t>
  </si>
  <si>
    <t>m3</t>
  </si>
  <si>
    <t>801-1</t>
  </si>
  <si>
    <t>417351111R00</t>
  </si>
  <si>
    <t>Bednění bočnic ztužujících pásů a věnců včetně vzpěr obě strany, zřízení</t>
  </si>
  <si>
    <t>417351113R00</t>
  </si>
  <si>
    <t>Bednění bočnic ztužujících pásů a věnců včetně vzpěr obě strany, odstranění</t>
  </si>
  <si>
    <t>622319130RV1</t>
  </si>
  <si>
    <t xml:space="preserve">Zateplení fasády  , expandovaným polystyrénem, tloušťky 50 mm, zakončené stěrkou s výztužnou tkaninou,  </t>
  </si>
  <si>
    <t>m2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</si>
  <si>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</si>
  <si>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</si>
  <si>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627452641RT1</t>
  </si>
  <si>
    <t>Oprava spárování zdiva stěn a dlažeb komínového nad střechou_x000D_
 v množství opravované plochy přes 30  do 40 % , cementovou matlou</t>
  </si>
  <si>
    <t>801-4</t>
  </si>
  <si>
    <t>spárovací hmotou včetně vysekání a vyčištění spár, bez pomocného lešení,</t>
  </si>
  <si>
    <t>620000002RV1</t>
  </si>
  <si>
    <t>Oprava komínových hlav</t>
  </si>
  <si>
    <t xml:space="preserve">ks </t>
  </si>
  <si>
    <t>Vlastní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</si>
  <si>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</si>
  <si>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</si>
  <si>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</si>
  <si>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</si>
  <si>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</si>
  <si>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</si>
  <si>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941941832R00</t>
  </si>
  <si>
    <t>Demontáž lešení lehkého řadového s podlahami šířky od 0,8 do 1 m, výšky přes 10 do 30 m</t>
  </si>
  <si>
    <t>944945012R00</t>
  </si>
  <si>
    <t>Montáž záchytné stříšky šířky do 2 m</t>
  </si>
  <si>
    <t>944945192R00</t>
  </si>
  <si>
    <t>Montáž záchytné stříšky příplatek k ceně za každý další i započatý měsíc použití záchytné stříšky_x000D_
 šířky do 2 m</t>
  </si>
  <si>
    <t>966043121RV1</t>
  </si>
  <si>
    <t>Bourání říms z betonu tl. 15 cm, vyložení 25 cm</t>
  </si>
  <si>
    <t xml:space="preserve">m2    </t>
  </si>
  <si>
    <t>998011002R00</t>
  </si>
  <si>
    <t>Přesun hmot pro budovy s nosnou konstrukcí zděnou výšky přes 6 do 12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</si>
  <si>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</si>
  <si>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</si>
  <si>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</si>
  <si>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</si>
  <si>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712351111RT1</t>
  </si>
  <si>
    <t>Povlakové krytiny střech do 10° samolepicími pásy 1 vrstva, bez dodávky materiálu</t>
  </si>
  <si>
    <t>800-711</t>
  </si>
  <si>
    <t>712400831R00</t>
  </si>
  <si>
    <t xml:space="preserve">Odstranění povlakové krytiny a mechu na střechách šikmých přes 10 do 30° povlakové krytiny jednovrstvé,  </t>
  </si>
  <si>
    <t>712400832R00</t>
  </si>
  <si>
    <t xml:space="preserve">Odstranění povlakové krytiny a mechu na střechách šikmých přes 10 do 30° povlakové krytiny dvouvrstvé,  </t>
  </si>
  <si>
    <t>62857013R</t>
  </si>
  <si>
    <t>pás izolační z modifikovaného asfaltu samolepicí; nosná vložka 4-kombinovaná spřažená vložka; horní strana speciální fólie; spodní strana stahovací fólie; tl. 3,0 mm</t>
  </si>
  <si>
    <t>SPCM</t>
  </si>
  <si>
    <t>Specifikace</t>
  </si>
  <si>
    <t>POL3_</t>
  </si>
  <si>
    <t>998712202R00</t>
  </si>
  <si>
    <t>Přesun hmot pro povlakové krytiny v objektech výšky přes 6 do 12 m</t>
  </si>
  <si>
    <t>50 m vodorovně</t>
  </si>
  <si>
    <t>762322911RV8</t>
  </si>
  <si>
    <t>Dodávka a montáž fošny 50/250 - detail napojení na atiku</t>
  </si>
  <si>
    <t>762334161RV1</t>
  </si>
  <si>
    <t>M.vázan.krovů nepravidel.do 120 cm2 ocel. spojkami, včetně dodávky řeziva, fošny 6/10 cm</t>
  </si>
  <si>
    <t>998762202R00</t>
  </si>
  <si>
    <t>Přesun hmot pro konstrukce tesařské v objektech výšky do 12 m</t>
  </si>
  <si>
    <t>800-762</t>
  </si>
  <si>
    <t>763611232R00</t>
  </si>
  <si>
    <t>Montáž bednění střech, z desek tl. nad 18 mm, na P+D, šroubováním</t>
  </si>
  <si>
    <t>800-763</t>
  </si>
  <si>
    <t>vč. dodávky a montáže spojovacího materiálu</t>
  </si>
  <si>
    <t>60726017.AR</t>
  </si>
  <si>
    <t>deska dřevoštěpková třívrstvá pro prostředí vlhké; strana nebroušená; hrana pero/drážka; tl = 25,0 mm</t>
  </si>
  <si>
    <t>998763201R00</t>
  </si>
  <si>
    <t>Přesun hmot dřevostaveb v objektech výšky do 6 m</t>
  </si>
  <si>
    <t>764362391R00</t>
  </si>
  <si>
    <t xml:space="preserve">Střešní otvory z hliníkového plechu montáž_x000D_
 střešního okna se zasklením sklem drátovým v krytině hladké a drážkové </t>
  </si>
  <si>
    <t>kus</t>
  </si>
  <si>
    <t>800-764</t>
  </si>
  <si>
    <t>764815810R00</t>
  </si>
  <si>
    <t>Ostatní prvky ke žlabům a odpadním troubám kotlík žlabový oválného tvaru o rozměru 310/100 mm, z lakovaného pozinkovaného plechu,  , dodávka a montáž</t>
  </si>
  <si>
    <t>764775307R00</t>
  </si>
  <si>
    <t>Ostatní prvky ke střechám ochranná mřížka proti ptákům šířky 125 mm,  ,  , dodávka a montáž</t>
  </si>
  <si>
    <t>764339830R00</t>
  </si>
  <si>
    <t>Demontáž lemování komínů, zděných ventilací a jiných střešních proniků_x000D_
 na hladké krytině, v ploše, sklonu do 30°</t>
  </si>
  <si>
    <t>764352810R00</t>
  </si>
  <si>
    <t>Demontáž žlabů podokapních půlkruhových rovných, rš 330 mm, sklonu do 30°</t>
  </si>
  <si>
    <t>764362810R00</t>
  </si>
  <si>
    <t>Demontáž střešních otvorů střešních oken a poklopů, na krytině hladké a drážkové, sklonu do 30°</t>
  </si>
  <si>
    <t>764430840R00</t>
  </si>
  <si>
    <t>Demontáž oplechování zdí a nadezdívek rš od 330 do 500 mm</t>
  </si>
  <si>
    <t>764454803R00</t>
  </si>
  <si>
    <t>Demontáž odpadních trub nebo součástí trub kruhových , o průměru 150 mm</t>
  </si>
  <si>
    <t>764774501RV1</t>
  </si>
  <si>
    <t>Falc.krytina z FeZn plechu v.20 m,svitky š.500 mm,do 30° PUR26MAT</t>
  </si>
  <si>
    <t>764775314RV1</t>
  </si>
  <si>
    <t>Střešní výlez rozměr 600x600 mm</t>
  </si>
  <si>
    <t>764-K1</t>
  </si>
  <si>
    <t>K1 - Okapní plech z FeZN 0,5mm plechu s povrchovou úpravou PUR26 mat r.š.165mm</t>
  </si>
  <si>
    <t>764-K10</t>
  </si>
  <si>
    <t>K10 - Odvětravácí komínek kanalizace - plast s plecch. manžetou DN 75 vč. PP potrubí DN 75 1m,, 2x koleno 90st</t>
  </si>
  <si>
    <t>ks</t>
  </si>
  <si>
    <t>764-K11</t>
  </si>
  <si>
    <t>K11 - VZT ppotrubí FeZn s plechovou prostupovou manžetou 125mm, 2x koleno 90st., výfuková hlavice 125mm-pozink+komaxit RAL 3011</t>
  </si>
  <si>
    <t>764-K12</t>
  </si>
  <si>
    <t>K12 - VZT potrubí FeZn+komaxit s plech. prostup manžetou 200mm, délka 11m, nasávací mřížky 500mm 4ks, potrubní diagonální ventilátor pr.200mms doběhem 10-20min, 900m3/hod, výfuková hlavice pr.200mm</t>
  </si>
  <si>
    <t xml:space="preserve">soubor </t>
  </si>
  <si>
    <t>764-K14</t>
  </si>
  <si>
    <t>K14 - Lemování střešního výlezu 600x600mm z FeZn plechu</t>
  </si>
  <si>
    <t>Kalkul</t>
  </si>
  <si>
    <t>764-K15</t>
  </si>
  <si>
    <t>K15, K16, K17, K18- Lemování komína z FeZn 0,5mm plechu s povrchovou úpravou PUR26 mat r.š.310+210mm</t>
  </si>
  <si>
    <t>764-K19</t>
  </si>
  <si>
    <t>K19 - Stříška odvětrávací šachty z FeZn plechu 0,5mm s povrchovou úpravou PUR26 mat 1200x1150mm</t>
  </si>
  <si>
    <t>764-K2</t>
  </si>
  <si>
    <t>K2 - Oplechování okraje světlíku z FeZn 0,5mm plechu s povrchovou úpravou PUR26 mat r.š. 510mm</t>
  </si>
  <si>
    <t>764-K20</t>
  </si>
  <si>
    <t>K20 - Kabelový prostup sintegrovanou plechovou manžetou pr. 50mm</t>
  </si>
  <si>
    <t>764-K3</t>
  </si>
  <si>
    <t>764-K3-1</t>
  </si>
  <si>
    <t>764-K4</t>
  </si>
  <si>
    <t>764-K4-1</t>
  </si>
  <si>
    <t>764-K5</t>
  </si>
  <si>
    <t xml:space="preserve">ks    </t>
  </si>
  <si>
    <t>764-K5-1</t>
  </si>
  <si>
    <t>764-K6</t>
  </si>
  <si>
    <t>K6 - Hřebenáč světlíku z FeZn 0,5mm plechu s povrchovou úpravou PUR26 mat r.š. 300mm</t>
  </si>
  <si>
    <t>764-K7</t>
  </si>
  <si>
    <t>K7 - krycí plech z FeZn 0,5mm plechu s povrchovou úpravou PUR26 mat r.š. 230mm</t>
  </si>
  <si>
    <t>764-K8</t>
  </si>
  <si>
    <t>K8 - Oplechování atiky z FeZn 0,5mm plechu s povrchovou úpravou PUR26 mat r.š. 460mm</t>
  </si>
  <si>
    <t>764-K9</t>
  </si>
  <si>
    <t>K9 - Odvětravácí komínek kanalizace - plast s plecch. manžetou DN 100 vč. PP potrubí DN 100 2m,, 2x koleno 90st.</t>
  </si>
  <si>
    <t>764-K13</t>
  </si>
  <si>
    <t>998764202R00</t>
  </si>
  <si>
    <t>Přesun hmot pro konstrukce klempířské v objektech výšky do 12 m</t>
  </si>
  <si>
    <t>765901185R00</t>
  </si>
  <si>
    <t>Fólie podstřešní vodotěsné  plechových střech na bednění, s intergrovanými samolepicími okraji včetně kotvení sponami a přelepení svislých spojů tmelem</t>
  </si>
  <si>
    <t>800-765</t>
  </si>
  <si>
    <t>998765202R00</t>
  </si>
  <si>
    <t>Přesun hmot pro krytiny tvrdé v objektech výšky do 12 m</t>
  </si>
  <si>
    <t>767311330R00</t>
  </si>
  <si>
    <t>Montáž světlíků sedlových, podélných nebo příčných (housenkových), se zasklením, o rozpětí 3000 mm</t>
  </si>
  <si>
    <t>800-767</t>
  </si>
  <si>
    <t>767311810R00</t>
  </si>
  <si>
    <t>Demontáž světlíků všech typů včetně zasklení</t>
  </si>
  <si>
    <t>767392802R00</t>
  </si>
  <si>
    <t>Demontáž krytin střech z plechů šroubovaných</t>
  </si>
  <si>
    <t>767-01</t>
  </si>
  <si>
    <t>Dodávka a montáž svěrka trubky sněhové zábrany - nutno dodat systémový prvek</t>
  </si>
  <si>
    <t>767-02</t>
  </si>
  <si>
    <t>Dodávka a montáž trubky sněhové zábrany 28x2x3000mm vč. sponky 100, nutno dodat systémový prvek</t>
  </si>
  <si>
    <t>767-03</t>
  </si>
  <si>
    <t>Dodávka a montáž zachytávače ledu pro trubky sněhové zábrany, nutno dodat systémový prvek</t>
  </si>
  <si>
    <t>767-04</t>
  </si>
  <si>
    <t>Dodavka světlíku s nosným kovovým rámem, zasklení z čirého izolačního trojskla</t>
  </si>
  <si>
    <t>767141917RV1</t>
  </si>
  <si>
    <t>Oprava stěn,doplň.práce - úhelník  50/4 á 500mm</t>
  </si>
  <si>
    <t>998767202R00</t>
  </si>
  <si>
    <t>Přesun hmot pro kovové stavební doplňk. konstrukce v objektech výšky do 12 m</t>
  </si>
  <si>
    <t>783782205R00</t>
  </si>
  <si>
    <t>Nátěry tesařských konstrukcí ochranné fungicidní+ biocidní (proti plísním, houbám a hmyzu), dvojnásobné</t>
  </si>
  <si>
    <t>800-783</t>
  </si>
  <si>
    <t>protihnilobné, protiplísňové proti ohni a škůdcům</t>
  </si>
  <si>
    <t>783222110RVI</t>
  </si>
  <si>
    <t>kpl</t>
  </si>
  <si>
    <t>783903811RVI</t>
  </si>
  <si>
    <t>Odmaštění chemickými rozpouštědly - stožár</t>
  </si>
  <si>
    <t>783904811RVI</t>
  </si>
  <si>
    <t>Odrezivění kovových konstrukcí-stožár</t>
  </si>
  <si>
    <t>M21-01</t>
  </si>
  <si>
    <t>Demontáž hromosvodu</t>
  </si>
  <si>
    <t>M21-02</t>
  </si>
  <si>
    <t>Dodávka a montáž nového hromosvodu vč. svislých části, zemnicích tyčí</t>
  </si>
  <si>
    <t>979990121R00</t>
  </si>
  <si>
    <t>Poplatek za skládku asfaltové pásy, skupina 17 03 02 z Katalogu odpadů</t>
  </si>
  <si>
    <t>801-3</t>
  </si>
  <si>
    <t>979990201R00</t>
  </si>
  <si>
    <t>Poplatek za skládku azbestocementové výrobky, skupina 17 06 05 z Katalogu odpadů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</si>
  <si>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</si>
  <si>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</si>
  <si>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</si>
  <si>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</si>
  <si>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</si>
  <si>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</si>
  <si>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</si>
  <si>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</si>
  <si>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</si>
  <si>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</si>
  <si>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</si>
  <si>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</si>
  <si>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</si>
  <si>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</si>
  <si>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</si>
  <si>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</si>
  <si>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</si>
  <si>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</si>
  <si>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</si>
  <si>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</si>
  <si>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</si>
  <si>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</si>
  <si>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</si>
  <si>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</si>
  <si>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</si>
  <si>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005231010R</t>
  </si>
  <si>
    <t>Revize</t>
  </si>
  <si>
    <t>SUM</t>
  </si>
  <si>
    <t>END</t>
  </si>
  <si>
    <t>Výměna střešní krytiny</t>
  </si>
  <si>
    <t>K3 - Žlab podokapní půlkulatý TiZn rš. 333 mm</t>
  </si>
  <si>
    <t>K3 - Čelo žlabu půlkulatého TiZn rš.333 mm</t>
  </si>
  <si>
    <t>K4 - Koleno z Ti Zn 60°, kruhové, D 60 mm</t>
  </si>
  <si>
    <t>K4 - Svod z Ti Zn, kruhový, D 100 mm</t>
  </si>
  <si>
    <t>K5 - Koleno z Ti Zn 60°, kruhové, D 60 mm</t>
  </si>
  <si>
    <t>K5 - Svod z Ti Zn, kruhový, D 100 mm</t>
  </si>
  <si>
    <t>K13 - Okno střešní 76 x 120 cm, izolační trojsklo, výklopně sklopné, dřevěné,, barva bíla-červenohnědá vč. dodávky lemování</t>
  </si>
  <si>
    <t>Nátěr syntetický kovových konstrukcí 2 x, antikoroz. email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</si>
</sst>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8" fillId="0" borderId="18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PurhS2/3bgjAi5zKFrbHRxxmCkYXMbAh8Fe11QiNtJDBzBG+8Mqw56f2tJjJ2OOJFxILRRIoXFAFEFwL1tOPgQ==" saltValue="oWALMERRaEnVnczDZ/xRA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25" sqref="B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3" t="s">
        <v>22</v>
      </c>
      <c r="C2" s="74"/>
      <c r="D2" s="75" t="s">
        <v>50</v>
      </c>
      <c r="E2" s="203" t="s">
        <v>51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76" t="s">
        <v>47</v>
      </c>
      <c r="C3" s="74"/>
      <c r="D3" s="77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 x14ac:dyDescent="0.2">
      <c r="A4" s="70">
        <v>2354</v>
      </c>
      <c r="B4" s="78" t="s">
        <v>48</v>
      </c>
      <c r="C4" s="79"/>
      <c r="D4" s="80" t="s">
        <v>43</v>
      </c>
      <c r="E4" s="216" t="s">
        <v>345</v>
      </c>
      <c r="F4" s="217"/>
      <c r="G4" s="217"/>
      <c r="H4" s="217"/>
      <c r="I4" s="217"/>
      <c r="J4" s="218"/>
    </row>
    <row r="5" spans="1:15" ht="24" customHeight="1" x14ac:dyDescent="0.2">
      <c r="A5" s="2"/>
      <c r="B5" s="30" t="s">
        <v>42</v>
      </c>
      <c r="D5" s="221" t="s">
        <v>52</v>
      </c>
      <c r="E5" s="222"/>
      <c r="F5" s="222"/>
      <c r="G5" s="222"/>
      <c r="H5" s="18" t="s">
        <v>40</v>
      </c>
      <c r="I5" s="81" t="s">
        <v>56</v>
      </c>
      <c r="J5" s="8"/>
    </row>
    <row r="6" spans="1:15" ht="15.75" customHeight="1" x14ac:dyDescent="0.2">
      <c r="A6" s="2"/>
      <c r="B6" s="27"/>
      <c r="C6" s="52"/>
      <c r="D6" s="223" t="s">
        <v>53</v>
      </c>
      <c r="E6" s="224"/>
      <c r="F6" s="224"/>
      <c r="G6" s="224"/>
      <c r="H6" s="18" t="s">
        <v>34</v>
      </c>
      <c r="I6" s="81" t="s">
        <v>57</v>
      </c>
      <c r="J6" s="8"/>
    </row>
    <row r="7" spans="1:15" ht="15.75" customHeight="1" x14ac:dyDescent="0.2">
      <c r="A7" s="2"/>
      <c r="B7" s="28"/>
      <c r="C7" s="53"/>
      <c r="D7" s="71" t="s">
        <v>55</v>
      </c>
      <c r="E7" s="225" t="s">
        <v>54</v>
      </c>
      <c r="F7" s="226"/>
      <c r="G7" s="226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2" t="s">
        <v>58</v>
      </c>
      <c r="H8" s="18" t="s">
        <v>40</v>
      </c>
      <c r="I8" s="81" t="s">
        <v>62</v>
      </c>
      <c r="J8" s="8"/>
    </row>
    <row r="9" spans="1:15" ht="15.75" hidden="1" customHeight="1" x14ac:dyDescent="0.2">
      <c r="A9" s="2"/>
      <c r="B9" s="2"/>
      <c r="D9" s="72" t="s">
        <v>59</v>
      </c>
      <c r="H9" s="18" t="s">
        <v>34</v>
      </c>
      <c r="I9" s="81" t="s">
        <v>63</v>
      </c>
      <c r="J9" s="8"/>
    </row>
    <row r="10" spans="1:15" ht="15.75" hidden="1" customHeight="1" x14ac:dyDescent="0.2">
      <c r="A10" s="2"/>
      <c r="B10" s="34"/>
      <c r="C10" s="53"/>
      <c r="D10" s="71" t="s">
        <v>61</v>
      </c>
      <c r="E10" s="82" t="s">
        <v>60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0"/>
      <c r="E11" s="210"/>
      <c r="F11" s="210"/>
      <c r="G11" s="210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5"/>
      <c r="E12" s="215"/>
      <c r="F12" s="215"/>
      <c r="G12" s="215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3"/>
      <c r="E13" s="219"/>
      <c r="F13" s="220"/>
      <c r="G13" s="22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245" t="s">
        <v>49</v>
      </c>
      <c r="E14" s="245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5"/>
      <c r="D15" s="51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41" t="s">
        <v>24</v>
      </c>
      <c r="B16" s="37" t="s">
        <v>24</v>
      </c>
      <c r="C16" s="56"/>
      <c r="D16" s="57"/>
      <c r="E16" s="200"/>
      <c r="F16" s="201"/>
      <c r="G16" s="200"/>
      <c r="H16" s="201"/>
      <c r="I16" s="200">
        <f>SUMIF(F50:F65,A16,I50:I65)+SUMIF(F50:F65,"PSU",I50:I65)</f>
        <v>0</v>
      </c>
      <c r="J16" s="202"/>
    </row>
    <row r="17" spans="1:10" ht="23.25" customHeight="1" x14ac:dyDescent="0.2">
      <c r="A17" s="141" t="s">
        <v>25</v>
      </c>
      <c r="B17" s="37" t="s">
        <v>25</v>
      </c>
      <c r="C17" s="56"/>
      <c r="D17" s="57"/>
      <c r="E17" s="200"/>
      <c r="F17" s="201"/>
      <c r="G17" s="200"/>
      <c r="H17" s="201"/>
      <c r="I17" s="200">
        <f>SUMIF(F50:F65,A17,I50:I65)</f>
        <v>0</v>
      </c>
      <c r="J17" s="202"/>
    </row>
    <row r="18" spans="1:10" ht="23.25" customHeight="1" x14ac:dyDescent="0.2">
      <c r="A18" s="141" t="s">
        <v>26</v>
      </c>
      <c r="B18" s="37" t="s">
        <v>26</v>
      </c>
      <c r="C18" s="56"/>
      <c r="D18" s="57"/>
      <c r="E18" s="200"/>
      <c r="F18" s="201"/>
      <c r="G18" s="200"/>
      <c r="H18" s="201"/>
      <c r="I18" s="200">
        <f>SUMIF(F50:F65,A18,I50:I65)</f>
        <v>0</v>
      </c>
      <c r="J18" s="202"/>
    </row>
    <row r="19" spans="1:10" ht="23.25" customHeight="1" x14ac:dyDescent="0.2">
      <c r="A19" s="141" t="s">
        <v>101</v>
      </c>
      <c r="B19" s="37" t="s">
        <v>27</v>
      </c>
      <c r="C19" s="56"/>
      <c r="D19" s="57"/>
      <c r="E19" s="200"/>
      <c r="F19" s="201"/>
      <c r="G19" s="200"/>
      <c r="H19" s="201"/>
      <c r="I19" s="200">
        <f>SUMIF(F50:F65,A19,I50:I65)</f>
        <v>0</v>
      </c>
      <c r="J19" s="202"/>
    </row>
    <row r="20" spans="1:10" ht="23.25" customHeight="1" x14ac:dyDescent="0.2">
      <c r="A20" s="141" t="s">
        <v>100</v>
      </c>
      <c r="B20" s="37" t="s">
        <v>28</v>
      </c>
      <c r="C20" s="56"/>
      <c r="D20" s="57"/>
      <c r="E20" s="200"/>
      <c r="F20" s="201"/>
      <c r="G20" s="200"/>
      <c r="H20" s="201"/>
      <c r="I20" s="200">
        <f>SUMIF(F50:F65,A20,I50:I65)</f>
        <v>0</v>
      </c>
      <c r="J20" s="202"/>
    </row>
    <row r="21" spans="1:10" ht="23.25" customHeight="1" x14ac:dyDescent="0.2">
      <c r="A21" s="2"/>
      <c r="B21" s="47" t="s">
        <v>29</v>
      </c>
      <c r="C21" s="58"/>
      <c r="D21" s="59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 x14ac:dyDescent="0.2">
      <c r="A22" s="2"/>
      <c r="B22" s="41" t="s">
        <v>33</v>
      </c>
      <c r="C22" s="56"/>
      <c r="D22" s="57"/>
      <c r="E22" s="60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6"/>
      <c r="D23" s="57"/>
      <c r="E23" s="61">
        <v>15</v>
      </c>
      <c r="F23" s="38" t="s">
        <v>0</v>
      </c>
      <c r="G23" s="230">
        <f>ZakladDPHSniVypocet</f>
        <v>0</v>
      </c>
      <c r="H23" s="231"/>
      <c r="I23" s="231"/>
      <c r="J23" s="39" t="str">
        <f t="shared" ref="J23:J28" si="0">Mena</f>
        <v>CZK</v>
      </c>
    </row>
    <row r="24" spans="1:10" ht="23.25" customHeight="1" x14ac:dyDescent="0.2">
      <c r="A24" s="2"/>
      <c r="B24" s="37" t="s">
        <v>13</v>
      </c>
      <c r="C24" s="56"/>
      <c r="D24" s="57"/>
      <c r="E24" s="61">
        <f>SazbaDPH1</f>
        <v>15</v>
      </c>
      <c r="F24" s="38" t="s">
        <v>0</v>
      </c>
      <c r="G24" s="228">
        <f>I23*E23/100</f>
        <v>0</v>
      </c>
      <c r="H24" s="229"/>
      <c r="I24" s="229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6"/>
      <c r="D25" s="57"/>
      <c r="E25" s="61">
        <v>21</v>
      </c>
      <c r="F25" s="38" t="s">
        <v>0</v>
      </c>
      <c r="G25" s="230">
        <f>ZakladDPHZaklVypocet</f>
        <v>0</v>
      </c>
      <c r="H25" s="231"/>
      <c r="I25" s="231"/>
      <c r="J25" s="39" t="str">
        <f t="shared" si="0"/>
        <v>CZK</v>
      </c>
    </row>
    <row r="26" spans="1:10" ht="23.25" customHeight="1" x14ac:dyDescent="0.2">
      <c r="A26" s="2"/>
      <c r="B26" s="31" t="s">
        <v>15</v>
      </c>
      <c r="C26" s="62"/>
      <c r="D26" s="51"/>
      <c r="E26" s="63">
        <f>SazbaDPH2</f>
        <v>21</v>
      </c>
      <c r="F26" s="29" t="s">
        <v>0</v>
      </c>
      <c r="G26" s="197">
        <f>I25*E25/100</f>
        <v>0</v>
      </c>
      <c r="H26" s="198"/>
      <c r="I26" s="198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4"/>
      <c r="D27" s="65"/>
      <c r="E27" s="64"/>
      <c r="F27" s="16"/>
      <c r="G27" s="199">
        <f>CenaCelkemBezDPH-(ZakladDPHSni+ZakladDPHZakl)</f>
        <v>0</v>
      </c>
      <c r="H27" s="199"/>
      <c r="I27" s="199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4">
        <f>IF(A28&gt;50, ROUNDUP(A27, 0), ROUNDDOWN(A27, 0))</f>
        <v>0</v>
      </c>
      <c r="H28" s="234"/>
      <c r="I28" s="234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3">
        <f>ZakladDPHSni+DPHSni+ZakladDPHZakl+DPHZakl+Zaokrouhleni</f>
        <v>0</v>
      </c>
      <c r="H29" s="233"/>
      <c r="I29" s="233"/>
      <c r="J29" s="122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6" t="s">
        <v>11</v>
      </c>
      <c r="D32" s="67"/>
      <c r="E32" s="67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8"/>
      <c r="D34" s="235"/>
      <c r="E34" s="236"/>
      <c r="G34" s="237"/>
      <c r="H34" s="238"/>
      <c r="I34" s="238"/>
      <c r="J34" s="24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69"/>
      <c r="D36" s="69"/>
      <c r="E36" s="69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64</v>
      </c>
      <c r="C39" s="241"/>
      <c r="D39" s="241"/>
      <c r="E39" s="241"/>
      <c r="F39" s="99">
        <f>'SO01 1 Pol'!AE126</f>
        <v>0</v>
      </c>
      <c r="G39" s="100">
        <f>'SO01 1 Pol'!AF126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7">
        <v>2</v>
      </c>
      <c r="B40" s="104"/>
      <c r="C40" s="242" t="s">
        <v>65</v>
      </c>
      <c r="D40" s="242"/>
      <c r="E40" s="242"/>
      <c r="F40" s="105"/>
      <c r="G40" s="106"/>
      <c r="H40" s="106"/>
      <c r="I40" s="107"/>
      <c r="J40" s="108"/>
    </row>
    <row r="41" spans="1:10" ht="25.5" hidden="1" customHeight="1" x14ac:dyDescent="0.2">
      <c r="A41" s="87">
        <v>2</v>
      </c>
      <c r="B41" s="104" t="s">
        <v>45</v>
      </c>
      <c r="C41" s="242" t="s">
        <v>46</v>
      </c>
      <c r="D41" s="242"/>
      <c r="E41" s="242"/>
      <c r="F41" s="105">
        <f>'SO01 1 Pol'!AE126</f>
        <v>0</v>
      </c>
      <c r="G41" s="106">
        <f>'SO01 1 Pol'!AF126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87">
        <v>3</v>
      </c>
      <c r="B42" s="109" t="s">
        <v>43</v>
      </c>
      <c r="C42" s="241" t="s">
        <v>44</v>
      </c>
      <c r="D42" s="241"/>
      <c r="E42" s="241"/>
      <c r="F42" s="110">
        <f>'SO01 1 Pol'!AE126</f>
        <v>0</v>
      </c>
      <c r="G42" s="101">
        <f>'SO01 1 Pol'!AF126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7"/>
      <c r="B43" s="243" t="s">
        <v>66</v>
      </c>
      <c r="C43" s="244"/>
      <c r="D43" s="244"/>
      <c r="E43" s="244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3" t="s">
        <v>68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69</v>
      </c>
      <c r="G49" s="130"/>
      <c r="H49" s="130"/>
      <c r="I49" s="130" t="s">
        <v>29</v>
      </c>
      <c r="J49" s="130" t="s">
        <v>0</v>
      </c>
    </row>
    <row r="50" spans="1:10" ht="36.75" customHeight="1" x14ac:dyDescent="0.2">
      <c r="A50" s="126"/>
      <c r="B50" s="131" t="s">
        <v>43</v>
      </c>
      <c r="C50" s="239" t="s">
        <v>70</v>
      </c>
      <c r="D50" s="240"/>
      <c r="E50" s="240"/>
      <c r="F50" s="137" t="s">
        <v>24</v>
      </c>
      <c r="G50" s="138"/>
      <c r="H50" s="138"/>
      <c r="I50" s="138">
        <f>'SO01 1 Pol'!G8</f>
        <v>0</v>
      </c>
      <c r="J50" s="135" t="str">
        <f>IF(I66=0,"",I50/I66*100)</f>
        <v/>
      </c>
    </row>
    <row r="51" spans="1:10" ht="36.75" customHeight="1" x14ac:dyDescent="0.2">
      <c r="A51" s="126"/>
      <c r="B51" s="131" t="s">
        <v>71</v>
      </c>
      <c r="C51" s="239" t="s">
        <v>72</v>
      </c>
      <c r="D51" s="240"/>
      <c r="E51" s="240"/>
      <c r="F51" s="137" t="s">
        <v>24</v>
      </c>
      <c r="G51" s="138"/>
      <c r="H51" s="138"/>
      <c r="I51" s="138">
        <f>'SO01 1 Pol'!G11</f>
        <v>0</v>
      </c>
      <c r="J51" s="135" t="str">
        <f>IF(I66=0,"",I51/I66*100)</f>
        <v/>
      </c>
    </row>
    <row r="52" spans="1:10" ht="36.75" customHeight="1" x14ac:dyDescent="0.2">
      <c r="A52" s="126"/>
      <c r="B52" s="131" t="s">
        <v>73</v>
      </c>
      <c r="C52" s="239" t="s">
        <v>74</v>
      </c>
      <c r="D52" s="240"/>
      <c r="E52" s="240"/>
      <c r="F52" s="137" t="s">
        <v>24</v>
      </c>
      <c r="G52" s="138"/>
      <c r="H52" s="138"/>
      <c r="I52" s="138">
        <f>'SO01 1 Pol'!G15</f>
        <v>0</v>
      </c>
      <c r="J52" s="135" t="str">
        <f>IF(I66=0,"",I52/I66*100)</f>
        <v/>
      </c>
    </row>
    <row r="53" spans="1:10" ht="36.75" customHeight="1" x14ac:dyDescent="0.2">
      <c r="A53" s="126"/>
      <c r="B53" s="131" t="s">
        <v>75</v>
      </c>
      <c r="C53" s="239" t="s">
        <v>76</v>
      </c>
      <c r="D53" s="240"/>
      <c r="E53" s="240"/>
      <c r="F53" s="137" t="s">
        <v>24</v>
      </c>
      <c r="G53" s="138"/>
      <c r="H53" s="138"/>
      <c r="I53" s="138">
        <f>'SO01 1 Pol'!G22</f>
        <v>0</v>
      </c>
      <c r="J53" s="135" t="str">
        <f>IF(I66=0,"",I53/I66*100)</f>
        <v/>
      </c>
    </row>
    <row r="54" spans="1:10" ht="36.75" customHeight="1" x14ac:dyDescent="0.2">
      <c r="A54" s="126"/>
      <c r="B54" s="131" t="s">
        <v>77</v>
      </c>
      <c r="C54" s="239" t="s">
        <v>78</v>
      </c>
      <c r="D54" s="240"/>
      <c r="E54" s="240"/>
      <c r="F54" s="137" t="s">
        <v>24</v>
      </c>
      <c r="G54" s="138"/>
      <c r="H54" s="138"/>
      <c r="I54" s="138">
        <f>'SO01 1 Pol'!G30</f>
        <v>0</v>
      </c>
      <c r="J54" s="135" t="str">
        <f>IF(I66=0,"",I54/I66*100)</f>
        <v/>
      </c>
    </row>
    <row r="55" spans="1:10" ht="36.75" customHeight="1" x14ac:dyDescent="0.2">
      <c r="A55" s="126"/>
      <c r="B55" s="131" t="s">
        <v>79</v>
      </c>
      <c r="C55" s="239" t="s">
        <v>80</v>
      </c>
      <c r="D55" s="240"/>
      <c r="E55" s="240"/>
      <c r="F55" s="137" t="s">
        <v>24</v>
      </c>
      <c r="G55" s="138"/>
      <c r="H55" s="138"/>
      <c r="I55" s="138">
        <f>'SO01 1 Pol'!G32</f>
        <v>0</v>
      </c>
      <c r="J55" s="135" t="str">
        <f>IF(I66=0,"",I55/I66*100)</f>
        <v/>
      </c>
    </row>
    <row r="56" spans="1:10" ht="36.75" customHeight="1" x14ac:dyDescent="0.2">
      <c r="A56" s="126"/>
      <c r="B56" s="131" t="s">
        <v>81</v>
      </c>
      <c r="C56" s="239" t="s">
        <v>82</v>
      </c>
      <c r="D56" s="240"/>
      <c r="E56" s="240"/>
      <c r="F56" s="137" t="s">
        <v>25</v>
      </c>
      <c r="G56" s="138"/>
      <c r="H56" s="138"/>
      <c r="I56" s="138">
        <f>'SO01 1 Pol'!G35</f>
        <v>0</v>
      </c>
      <c r="J56" s="135" t="str">
        <f>IF(I66=0,"",I56/I66*100)</f>
        <v/>
      </c>
    </row>
    <row r="57" spans="1:10" ht="36.75" customHeight="1" x14ac:dyDescent="0.2">
      <c r="A57" s="126"/>
      <c r="B57" s="131" t="s">
        <v>83</v>
      </c>
      <c r="C57" s="239" t="s">
        <v>84</v>
      </c>
      <c r="D57" s="240"/>
      <c r="E57" s="240"/>
      <c r="F57" s="137" t="s">
        <v>25</v>
      </c>
      <c r="G57" s="138"/>
      <c r="H57" s="138"/>
      <c r="I57" s="138">
        <f>'SO01 1 Pol'!G42</f>
        <v>0</v>
      </c>
      <c r="J57" s="135" t="str">
        <f>IF(I66=0,"",I57/I66*100)</f>
        <v/>
      </c>
    </row>
    <row r="58" spans="1:10" ht="36.75" customHeight="1" x14ac:dyDescent="0.2">
      <c r="A58" s="126"/>
      <c r="B58" s="131" t="s">
        <v>85</v>
      </c>
      <c r="C58" s="239" t="s">
        <v>86</v>
      </c>
      <c r="D58" s="240"/>
      <c r="E58" s="240"/>
      <c r="F58" s="137" t="s">
        <v>25</v>
      </c>
      <c r="G58" s="138"/>
      <c r="H58" s="138"/>
      <c r="I58" s="138">
        <f>'SO01 1 Pol'!G47</f>
        <v>0</v>
      </c>
      <c r="J58" s="135" t="str">
        <f>IF(I66=0,"",I58/I66*100)</f>
        <v/>
      </c>
    </row>
    <row r="59" spans="1:10" ht="36.75" customHeight="1" x14ac:dyDescent="0.2">
      <c r="A59" s="126"/>
      <c r="B59" s="131" t="s">
        <v>87</v>
      </c>
      <c r="C59" s="239" t="s">
        <v>88</v>
      </c>
      <c r="D59" s="240"/>
      <c r="E59" s="240"/>
      <c r="F59" s="137" t="s">
        <v>25</v>
      </c>
      <c r="G59" s="138"/>
      <c r="H59" s="138"/>
      <c r="I59" s="138">
        <f>'SO01 1 Pol'!G53</f>
        <v>0</v>
      </c>
      <c r="J59" s="135" t="str">
        <f>IF(I66=0,"",I59/I66*100)</f>
        <v/>
      </c>
    </row>
    <row r="60" spans="1:10" ht="36.75" customHeight="1" x14ac:dyDescent="0.2">
      <c r="A60" s="126"/>
      <c r="B60" s="131" t="s">
        <v>89</v>
      </c>
      <c r="C60" s="239" t="s">
        <v>90</v>
      </c>
      <c r="D60" s="240"/>
      <c r="E60" s="240"/>
      <c r="F60" s="137" t="s">
        <v>25</v>
      </c>
      <c r="G60" s="138"/>
      <c r="H60" s="138"/>
      <c r="I60" s="138">
        <f>'SO01 1 Pol'!G86</f>
        <v>0</v>
      </c>
      <c r="J60" s="135" t="str">
        <f>IF(I66=0,"",I60/I66*100)</f>
        <v/>
      </c>
    </row>
    <row r="61" spans="1:10" ht="36.75" customHeight="1" x14ac:dyDescent="0.2">
      <c r="A61" s="126"/>
      <c r="B61" s="131" t="s">
        <v>91</v>
      </c>
      <c r="C61" s="239" t="s">
        <v>92</v>
      </c>
      <c r="D61" s="240"/>
      <c r="E61" s="240"/>
      <c r="F61" s="137" t="s">
        <v>25</v>
      </c>
      <c r="G61" s="138"/>
      <c r="H61" s="138"/>
      <c r="I61" s="138">
        <f>'SO01 1 Pol'!G90</f>
        <v>0</v>
      </c>
      <c r="J61" s="135" t="str">
        <f>IF(I66=0,"",I61/I66*100)</f>
        <v/>
      </c>
    </row>
    <row r="62" spans="1:10" ht="36.75" customHeight="1" x14ac:dyDescent="0.2">
      <c r="A62" s="126"/>
      <c r="B62" s="131" t="s">
        <v>93</v>
      </c>
      <c r="C62" s="239" t="s">
        <v>94</v>
      </c>
      <c r="D62" s="240"/>
      <c r="E62" s="240"/>
      <c r="F62" s="137" t="s">
        <v>25</v>
      </c>
      <c r="G62" s="138"/>
      <c r="H62" s="138"/>
      <c r="I62" s="138">
        <f>'SO01 1 Pol'!G101</f>
        <v>0</v>
      </c>
      <c r="J62" s="135" t="str">
        <f>IF(I66=0,"",I62/I66*100)</f>
        <v/>
      </c>
    </row>
    <row r="63" spans="1:10" ht="36.75" customHeight="1" x14ac:dyDescent="0.2">
      <c r="A63" s="126"/>
      <c r="B63" s="131" t="s">
        <v>95</v>
      </c>
      <c r="C63" s="239" t="s">
        <v>96</v>
      </c>
      <c r="D63" s="240"/>
      <c r="E63" s="240"/>
      <c r="F63" s="137" t="s">
        <v>26</v>
      </c>
      <c r="G63" s="138"/>
      <c r="H63" s="138"/>
      <c r="I63" s="138">
        <f>'SO01 1 Pol'!G107</f>
        <v>0</v>
      </c>
      <c r="J63" s="135" t="str">
        <f>IF(I66=0,"",I63/I66*100)</f>
        <v/>
      </c>
    </row>
    <row r="64" spans="1:10" ht="36.75" customHeight="1" x14ac:dyDescent="0.2">
      <c r="A64" s="126"/>
      <c r="B64" s="131" t="s">
        <v>97</v>
      </c>
      <c r="C64" s="239" t="s">
        <v>98</v>
      </c>
      <c r="D64" s="240"/>
      <c r="E64" s="240"/>
      <c r="F64" s="137" t="s">
        <v>99</v>
      </c>
      <c r="G64" s="138"/>
      <c r="H64" s="138"/>
      <c r="I64" s="138">
        <f>'SO01 1 Pol'!G110</f>
        <v>0</v>
      </c>
      <c r="J64" s="135" t="str">
        <f>IF(I66=0,"",I64/I66*100)</f>
        <v/>
      </c>
    </row>
    <row r="65" spans="1:10" ht="36.75" customHeight="1" x14ac:dyDescent="0.2">
      <c r="A65" s="126"/>
      <c r="B65" s="131" t="s">
        <v>100</v>
      </c>
      <c r="C65" s="239" t="s">
        <v>28</v>
      </c>
      <c r="D65" s="240"/>
      <c r="E65" s="240"/>
      <c r="F65" s="137" t="s">
        <v>100</v>
      </c>
      <c r="G65" s="138"/>
      <c r="H65" s="138"/>
      <c r="I65" s="138">
        <f>'SO01 1 Pol'!G121</f>
        <v>0</v>
      </c>
      <c r="J65" s="135" t="str">
        <f>IF(I66=0,"",I65/I66*100)</f>
        <v/>
      </c>
    </row>
    <row r="66" spans="1:10" ht="25.5" customHeight="1" x14ac:dyDescent="0.2">
      <c r="A66" s="127"/>
      <c r="B66" s="132" t="s">
        <v>1</v>
      </c>
      <c r="C66" s="133"/>
      <c r="D66" s="134"/>
      <c r="E66" s="134"/>
      <c r="F66" s="139"/>
      <c r="G66" s="140"/>
      <c r="H66" s="140"/>
      <c r="I66" s="140">
        <f>SUM(I50:I65)</f>
        <v>0</v>
      </c>
      <c r="J66" s="136">
        <f>SUM(J50:J65)</f>
        <v>0</v>
      </c>
    </row>
    <row r="67" spans="1:10" x14ac:dyDescent="0.2">
      <c r="F67" s="85"/>
      <c r="G67" s="85"/>
      <c r="H67" s="85"/>
      <c r="I67" s="85"/>
      <c r="J67" s="86"/>
    </row>
    <row r="68" spans="1:10" x14ac:dyDescent="0.2">
      <c r="F68" s="85"/>
      <c r="G68" s="85"/>
      <c r="H68" s="85"/>
      <c r="I68" s="85"/>
      <c r="J68" s="86"/>
    </row>
    <row r="69" spans="1:10" x14ac:dyDescent="0.2">
      <c r="F69" s="85"/>
      <c r="G69" s="85"/>
      <c r="H69" s="85"/>
      <c r="I69" s="85"/>
      <c r="J69" s="86"/>
    </row>
  </sheetData>
  <sheetProtection algorithmName="SHA-512" hashValue="xD3khqwP9e/w9cIY3E2zxQSjlbo3nqoUzJqUXJ7HyuMjw1qWuif4cBdPUA4imDHArXMFDYWSfp9aZ3/axllX/g==" saltValue="3fWqaasVAmu+dt+/u/n8K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D14:E14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49" t="s">
        <v>7</v>
      </c>
      <c r="B2" s="48"/>
      <c r="C2" s="248"/>
      <c r="D2" s="248"/>
      <c r="E2" s="248"/>
      <c r="F2" s="248"/>
      <c r="G2" s="249"/>
    </row>
    <row r="3" spans="1:7" ht="24.95" customHeight="1" x14ac:dyDescent="0.2">
      <c r="A3" s="49" t="s">
        <v>8</v>
      </c>
      <c r="B3" s="48"/>
      <c r="C3" s="248"/>
      <c r="D3" s="248"/>
      <c r="E3" s="248"/>
      <c r="F3" s="248"/>
      <c r="G3" s="249"/>
    </row>
    <row r="4" spans="1:7" ht="24.95" customHeight="1" x14ac:dyDescent="0.2">
      <c r="A4" s="49" t="s">
        <v>9</v>
      </c>
      <c r="B4" s="48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algorithmName="SHA-512" hashValue="WhOyl9+fbfi9N1YnbBV0f8GL4sAMRQq0X/FulPQ4S7ytY17NVfJ7Pwf81qTo/48rMNdG7wawx2Y0UfAFZkYRTQ==" saltValue="Xzr9fbGGMvbcyGcQfNAlj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5E777-E5B0-427F-9B22-40FE5D710E68}">
  <sheetPr>
    <outlinePr summaryBelow="0"/>
  </sheetPr>
  <dimension ref="A1:BH5000"/>
  <sheetViews>
    <sheetView workbookViewId="0">
      <pane ySplit="7" topLeftCell="A8" activePane="bottomLeft" state="frozen"/>
      <selection pane="bottomLeft" activeCell="C105" sqref="C105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102</v>
      </c>
      <c r="B1" s="252"/>
      <c r="C1" s="252"/>
      <c r="D1" s="252"/>
      <c r="E1" s="252"/>
      <c r="F1" s="252"/>
      <c r="G1" s="252"/>
      <c r="AG1" t="s">
        <v>103</v>
      </c>
    </row>
    <row r="2" spans="1:60" ht="25.15" customHeight="1" x14ac:dyDescent="0.2">
      <c r="A2" s="142" t="s">
        <v>7</v>
      </c>
      <c r="B2" s="48" t="s">
        <v>50</v>
      </c>
      <c r="C2" s="253" t="s">
        <v>51</v>
      </c>
      <c r="D2" s="254"/>
      <c r="E2" s="254"/>
      <c r="F2" s="254"/>
      <c r="G2" s="255"/>
      <c r="AG2" t="s">
        <v>104</v>
      </c>
    </row>
    <row r="3" spans="1:60" ht="25.15" customHeight="1" x14ac:dyDescent="0.2">
      <c r="A3" s="142" t="s">
        <v>8</v>
      </c>
      <c r="B3" s="48" t="s">
        <v>45</v>
      </c>
      <c r="C3" s="253" t="s">
        <v>46</v>
      </c>
      <c r="D3" s="254"/>
      <c r="E3" s="254"/>
      <c r="F3" s="254"/>
      <c r="G3" s="255"/>
      <c r="AC3" s="124" t="s">
        <v>104</v>
      </c>
      <c r="AG3" t="s">
        <v>105</v>
      </c>
    </row>
    <row r="4" spans="1:60" ht="25.15" customHeight="1" x14ac:dyDescent="0.2">
      <c r="A4" s="143" t="s">
        <v>9</v>
      </c>
      <c r="B4" s="144" t="s">
        <v>43</v>
      </c>
      <c r="C4" s="256" t="s">
        <v>44</v>
      </c>
      <c r="D4" s="257"/>
      <c r="E4" s="257"/>
      <c r="F4" s="257"/>
      <c r="G4" s="258"/>
      <c r="AG4" t="s">
        <v>106</v>
      </c>
    </row>
    <row r="5" spans="1:60" x14ac:dyDescent="0.2">
      <c r="D5" s="10"/>
    </row>
    <row r="6" spans="1:60" ht="38.25" x14ac:dyDescent="0.2">
      <c r="A6" s="146" t="s">
        <v>107</v>
      </c>
      <c r="B6" s="148" t="s">
        <v>108</v>
      </c>
      <c r="C6" s="148" t="s">
        <v>109</v>
      </c>
      <c r="D6" s="147" t="s">
        <v>110</v>
      </c>
      <c r="E6" s="146" t="s">
        <v>111</v>
      </c>
      <c r="F6" s="145" t="s">
        <v>112</v>
      </c>
      <c r="G6" s="146" t="s">
        <v>29</v>
      </c>
      <c r="H6" s="149" t="s">
        <v>30</v>
      </c>
      <c r="I6" s="149" t="s">
        <v>113</v>
      </c>
      <c r="J6" s="149" t="s">
        <v>31</v>
      </c>
      <c r="K6" s="149" t="s">
        <v>114</v>
      </c>
      <c r="L6" s="149" t="s">
        <v>115</v>
      </c>
      <c r="M6" s="149" t="s">
        <v>116</v>
      </c>
      <c r="N6" s="149" t="s">
        <v>117</v>
      </c>
      <c r="O6" s="149" t="s">
        <v>118</v>
      </c>
      <c r="P6" s="149" t="s">
        <v>119</v>
      </c>
      <c r="Q6" s="149" t="s">
        <v>120</v>
      </c>
      <c r="R6" s="149" t="s">
        <v>121</v>
      </c>
      <c r="S6" s="149" t="s">
        <v>122</v>
      </c>
      <c r="T6" s="149" t="s">
        <v>123</v>
      </c>
      <c r="U6" s="149" t="s">
        <v>124</v>
      </c>
      <c r="V6" s="149" t="s">
        <v>125</v>
      </c>
      <c r="W6" s="149" t="s">
        <v>126</v>
      </c>
      <c r="X6" s="149" t="s">
        <v>127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3" t="s">
        <v>128</v>
      </c>
      <c r="B8" s="164" t="s">
        <v>43</v>
      </c>
      <c r="C8" s="186" t="s">
        <v>70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0</v>
      </c>
      <c r="R8" s="167"/>
      <c r="S8" s="167"/>
      <c r="T8" s="168"/>
      <c r="U8" s="162"/>
      <c r="V8" s="162">
        <f>SUM(V9:V10)</f>
        <v>1.46</v>
      </c>
      <c r="W8" s="162"/>
      <c r="X8" s="162"/>
      <c r="AG8" t="s">
        <v>129</v>
      </c>
    </row>
    <row r="9" spans="1:60" outlineLevel="1" x14ac:dyDescent="0.2">
      <c r="A9" s="169">
        <v>1</v>
      </c>
      <c r="B9" s="170" t="s">
        <v>130</v>
      </c>
      <c r="C9" s="187" t="s">
        <v>131</v>
      </c>
      <c r="D9" s="171" t="s">
        <v>132</v>
      </c>
      <c r="E9" s="172">
        <v>10.8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15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133</v>
      </c>
      <c r="S9" s="174" t="s">
        <v>134</v>
      </c>
      <c r="T9" s="175" t="s">
        <v>135</v>
      </c>
      <c r="U9" s="160">
        <v>0.13500000000000001</v>
      </c>
      <c r="V9" s="160">
        <f>ROUND(E9*U9,2)</f>
        <v>1.46</v>
      </c>
      <c r="W9" s="160"/>
      <c r="X9" s="160" t="s">
        <v>136</v>
      </c>
      <c r="Y9" s="150"/>
      <c r="Z9" s="150"/>
      <c r="AA9" s="150"/>
      <c r="AB9" s="150"/>
      <c r="AC9" s="150"/>
      <c r="AD9" s="150"/>
      <c r="AE9" s="150"/>
      <c r="AF9" s="150"/>
      <c r="AG9" s="150" t="s">
        <v>137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59" t="s">
        <v>138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139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6" t="str">
        <f>C10</f>
        <v>při snižování hladiny podzemní vody soustavou čerpacích jehel, s tvarovkami pro všechny druhy potrubí a způsoby uložení,</v>
      </c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3" t="s">
        <v>128</v>
      </c>
      <c r="B11" s="164" t="s">
        <v>71</v>
      </c>
      <c r="C11" s="186" t="s">
        <v>72</v>
      </c>
      <c r="D11" s="165"/>
      <c r="E11" s="166"/>
      <c r="F11" s="167"/>
      <c r="G11" s="167">
        <f>SUMIF(AG12:AG14,"&lt;&gt;NOR",G12:G14)</f>
        <v>0</v>
      </c>
      <c r="H11" s="167"/>
      <c r="I11" s="167">
        <f>SUM(I12:I14)</f>
        <v>0</v>
      </c>
      <c r="J11" s="167"/>
      <c r="K11" s="167">
        <f>SUM(K12:K14)</f>
        <v>0</v>
      </c>
      <c r="L11" s="167"/>
      <c r="M11" s="167">
        <f>SUM(M12:M14)</f>
        <v>0</v>
      </c>
      <c r="N11" s="167"/>
      <c r="O11" s="167">
        <f>SUM(O12:O14)</f>
        <v>3.07</v>
      </c>
      <c r="P11" s="167"/>
      <c r="Q11" s="167">
        <f>SUM(Q12:Q14)</f>
        <v>0</v>
      </c>
      <c r="R11" s="167"/>
      <c r="S11" s="167"/>
      <c r="T11" s="168"/>
      <c r="U11" s="162"/>
      <c r="V11" s="162">
        <f>SUM(V12:V14)</f>
        <v>36.36</v>
      </c>
      <c r="W11" s="162"/>
      <c r="X11" s="162"/>
      <c r="AG11" t="s">
        <v>129</v>
      </c>
    </row>
    <row r="12" spans="1:60" outlineLevel="1" x14ac:dyDescent="0.2">
      <c r="A12" s="177">
        <v>2</v>
      </c>
      <c r="B12" s="178" t="s">
        <v>140</v>
      </c>
      <c r="C12" s="188" t="s">
        <v>141</v>
      </c>
      <c r="D12" s="179" t="s">
        <v>142</v>
      </c>
      <c r="E12" s="180">
        <v>0.64800000000000002</v>
      </c>
      <c r="F12" s="181"/>
      <c r="G12" s="182">
        <f>ROUND(E12*F12,2)</f>
        <v>0</v>
      </c>
      <c r="H12" s="181"/>
      <c r="I12" s="182">
        <f>ROUND(E12*H12,2)</f>
        <v>0</v>
      </c>
      <c r="J12" s="181"/>
      <c r="K12" s="182">
        <f>ROUND(E12*J12,2)</f>
        <v>0</v>
      </c>
      <c r="L12" s="182">
        <v>15</v>
      </c>
      <c r="M12" s="182">
        <f>G12*(1+L12/100)</f>
        <v>0</v>
      </c>
      <c r="N12" s="182">
        <v>2.5251100000000002</v>
      </c>
      <c r="O12" s="182">
        <f>ROUND(E12*N12,2)</f>
        <v>1.64</v>
      </c>
      <c r="P12" s="182">
        <v>0</v>
      </c>
      <c r="Q12" s="182">
        <f>ROUND(E12*P12,2)</f>
        <v>0</v>
      </c>
      <c r="R12" s="182" t="s">
        <v>143</v>
      </c>
      <c r="S12" s="182" t="s">
        <v>134</v>
      </c>
      <c r="T12" s="183" t="s">
        <v>134</v>
      </c>
      <c r="U12" s="160">
        <v>1.448</v>
      </c>
      <c r="V12" s="160">
        <f>ROUND(E12*U12,2)</f>
        <v>0.94</v>
      </c>
      <c r="W12" s="160"/>
      <c r="X12" s="160" t="s">
        <v>136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137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3</v>
      </c>
      <c r="B13" s="178" t="s">
        <v>144</v>
      </c>
      <c r="C13" s="188" t="s">
        <v>145</v>
      </c>
      <c r="D13" s="179" t="s">
        <v>132</v>
      </c>
      <c r="E13" s="180">
        <v>28.8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15</v>
      </c>
      <c r="M13" s="182">
        <f>G13*(1+L13/100)</f>
        <v>0</v>
      </c>
      <c r="N13" s="182">
        <v>4.965E-2</v>
      </c>
      <c r="O13" s="182">
        <f>ROUND(E13*N13,2)</f>
        <v>1.43</v>
      </c>
      <c r="P13" s="182">
        <v>0</v>
      </c>
      <c r="Q13" s="182">
        <f>ROUND(E13*P13,2)</f>
        <v>0</v>
      </c>
      <c r="R13" s="182" t="s">
        <v>143</v>
      </c>
      <c r="S13" s="182" t="s">
        <v>134</v>
      </c>
      <c r="T13" s="183" t="s">
        <v>134</v>
      </c>
      <c r="U13" s="160">
        <v>0.94</v>
      </c>
      <c r="V13" s="160">
        <f>ROUND(E13*U13,2)</f>
        <v>27.07</v>
      </c>
      <c r="W13" s="160"/>
      <c r="X13" s="160" t="s">
        <v>136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137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4</v>
      </c>
      <c r="B14" s="178" t="s">
        <v>146</v>
      </c>
      <c r="C14" s="188" t="s">
        <v>147</v>
      </c>
      <c r="D14" s="179" t="s">
        <v>132</v>
      </c>
      <c r="E14" s="180">
        <v>28.8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15</v>
      </c>
      <c r="M14" s="182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2" t="s">
        <v>143</v>
      </c>
      <c r="S14" s="182" t="s">
        <v>134</v>
      </c>
      <c r="T14" s="183" t="s">
        <v>134</v>
      </c>
      <c r="U14" s="160">
        <v>0.28999999999999998</v>
      </c>
      <c r="V14" s="160">
        <f>ROUND(E14*U14,2)</f>
        <v>8.35</v>
      </c>
      <c r="W14" s="160"/>
      <c r="X14" s="160" t="s">
        <v>136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137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3" t="s">
        <v>128</v>
      </c>
      <c r="B15" s="164" t="s">
        <v>73</v>
      </c>
      <c r="C15" s="186" t="s">
        <v>74</v>
      </c>
      <c r="D15" s="165"/>
      <c r="E15" s="166"/>
      <c r="F15" s="167"/>
      <c r="G15" s="167">
        <f>SUMIF(AG16:AG21,"&lt;&gt;NOR",G16:G21)</f>
        <v>0</v>
      </c>
      <c r="H15" s="167"/>
      <c r="I15" s="167">
        <f>SUM(I16:I21)</f>
        <v>0</v>
      </c>
      <c r="J15" s="167"/>
      <c r="K15" s="167">
        <f>SUM(K16:K21)</f>
        <v>0</v>
      </c>
      <c r="L15" s="167"/>
      <c r="M15" s="167">
        <f>SUM(M16:M21)</f>
        <v>0</v>
      </c>
      <c r="N15" s="167"/>
      <c r="O15" s="167">
        <f>SUM(O16:O21)</f>
        <v>0.58000000000000007</v>
      </c>
      <c r="P15" s="167"/>
      <c r="Q15" s="167">
        <f>SUM(Q16:Q21)</f>
        <v>0</v>
      </c>
      <c r="R15" s="167"/>
      <c r="S15" s="167"/>
      <c r="T15" s="168"/>
      <c r="U15" s="162"/>
      <c r="V15" s="162">
        <f>SUM(V16:V21)</f>
        <v>42.83</v>
      </c>
      <c r="W15" s="162"/>
      <c r="X15" s="162"/>
      <c r="AG15" t="s">
        <v>129</v>
      </c>
    </row>
    <row r="16" spans="1:60" ht="22.5" outlineLevel="1" x14ac:dyDescent="0.2">
      <c r="A16" s="169">
        <v>5</v>
      </c>
      <c r="B16" s="170" t="s">
        <v>148</v>
      </c>
      <c r="C16" s="187" t="s">
        <v>149</v>
      </c>
      <c r="D16" s="171" t="s">
        <v>150</v>
      </c>
      <c r="E16" s="172">
        <v>28.305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15</v>
      </c>
      <c r="M16" s="174">
        <f>G16*(1+L16/100)</f>
        <v>0</v>
      </c>
      <c r="N16" s="174">
        <v>8.5000000000000006E-3</v>
      </c>
      <c r="O16" s="174">
        <f>ROUND(E16*N16,2)</f>
        <v>0.24</v>
      </c>
      <c r="P16" s="174">
        <v>0</v>
      </c>
      <c r="Q16" s="174">
        <f>ROUND(E16*P16,2)</f>
        <v>0</v>
      </c>
      <c r="R16" s="174" t="s">
        <v>143</v>
      </c>
      <c r="S16" s="174" t="s">
        <v>134</v>
      </c>
      <c r="T16" s="175" t="s">
        <v>134</v>
      </c>
      <c r="U16" s="160">
        <v>0.85699999999999998</v>
      </c>
      <c r="V16" s="160">
        <f>ROUND(E16*U16,2)</f>
        <v>24.26</v>
      </c>
      <c r="W16" s="160"/>
      <c r="X16" s="160" t="s">
        <v>136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137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57"/>
      <c r="B17" s="158"/>
      <c r="C17" s="259" t="s">
        <v>151</v>
      </c>
      <c r="D17" s="260"/>
      <c r="E17" s="260"/>
      <c r="F17" s="260"/>
      <c r="G17" s="2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139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6" t="str">
        <f>C17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50" t="s">
        <v>152</v>
      </c>
      <c r="D18" s="251"/>
      <c r="E18" s="251"/>
      <c r="F18" s="251"/>
      <c r="G18" s="25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139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69">
        <v>6</v>
      </c>
      <c r="B19" s="170" t="s">
        <v>153</v>
      </c>
      <c r="C19" s="187" t="s">
        <v>154</v>
      </c>
      <c r="D19" s="171" t="s">
        <v>150</v>
      </c>
      <c r="E19" s="172">
        <v>44.1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15</v>
      </c>
      <c r="M19" s="174">
        <f>G19*(1+L19/100)</f>
        <v>0</v>
      </c>
      <c r="N19" s="174">
        <v>7.6299999999999996E-3</v>
      </c>
      <c r="O19" s="174">
        <f>ROUND(E19*N19,2)</f>
        <v>0.34</v>
      </c>
      <c r="P19" s="174">
        <v>0</v>
      </c>
      <c r="Q19" s="174">
        <f>ROUND(E19*P19,2)</f>
        <v>0</v>
      </c>
      <c r="R19" s="174" t="s">
        <v>155</v>
      </c>
      <c r="S19" s="174" t="s">
        <v>134</v>
      </c>
      <c r="T19" s="175" t="s">
        <v>135</v>
      </c>
      <c r="U19" s="160">
        <v>0.42099999999999999</v>
      </c>
      <c r="V19" s="160">
        <f>ROUND(E19*U19,2)</f>
        <v>18.57</v>
      </c>
      <c r="W19" s="160"/>
      <c r="X19" s="160" t="s">
        <v>136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137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59" t="s">
        <v>156</v>
      </c>
      <c r="D20" s="260"/>
      <c r="E20" s="260"/>
      <c r="F20" s="260"/>
      <c r="G20" s="2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139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7</v>
      </c>
      <c r="B21" s="178" t="s">
        <v>157</v>
      </c>
      <c r="C21" s="188" t="s">
        <v>158</v>
      </c>
      <c r="D21" s="179" t="s">
        <v>159</v>
      </c>
      <c r="E21" s="180">
        <v>4</v>
      </c>
      <c r="F21" s="181"/>
      <c r="G21" s="182">
        <f>ROUND(E21*F21,2)</f>
        <v>0</v>
      </c>
      <c r="H21" s="181"/>
      <c r="I21" s="182">
        <f>ROUND(E21*H21,2)</f>
        <v>0</v>
      </c>
      <c r="J21" s="181"/>
      <c r="K21" s="182">
        <f>ROUND(E21*J21,2)</f>
        <v>0</v>
      </c>
      <c r="L21" s="182">
        <v>15</v>
      </c>
      <c r="M21" s="182">
        <f>G21*(1+L21/100)</f>
        <v>0</v>
      </c>
      <c r="N21" s="182">
        <v>0</v>
      </c>
      <c r="O21" s="182">
        <f>ROUND(E21*N21,2)</f>
        <v>0</v>
      </c>
      <c r="P21" s="182">
        <v>0</v>
      </c>
      <c r="Q21" s="182">
        <f>ROUND(E21*P21,2)</f>
        <v>0</v>
      </c>
      <c r="R21" s="182"/>
      <c r="S21" s="182" t="s">
        <v>160</v>
      </c>
      <c r="T21" s="183" t="s">
        <v>135</v>
      </c>
      <c r="U21" s="160">
        <v>0</v>
      </c>
      <c r="V21" s="160">
        <f>ROUND(E21*U21,2)</f>
        <v>0</v>
      </c>
      <c r="W21" s="160"/>
      <c r="X21" s="160" t="s">
        <v>136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137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163" t="s">
        <v>128</v>
      </c>
      <c r="B22" s="164" t="s">
        <v>75</v>
      </c>
      <c r="C22" s="186" t="s">
        <v>76</v>
      </c>
      <c r="D22" s="165"/>
      <c r="E22" s="166"/>
      <c r="F22" s="167"/>
      <c r="G22" s="167">
        <f>SUMIF(AG23:AG29,"&lt;&gt;NOR",G23:G29)</f>
        <v>0</v>
      </c>
      <c r="H22" s="167"/>
      <c r="I22" s="167">
        <f>SUM(I23:I29)</f>
        <v>0</v>
      </c>
      <c r="J22" s="167"/>
      <c r="K22" s="167">
        <f>SUM(K23:K29)</f>
        <v>0</v>
      </c>
      <c r="L22" s="167"/>
      <c r="M22" s="167">
        <f>SUM(M23:M29)</f>
        <v>0</v>
      </c>
      <c r="N22" s="167"/>
      <c r="O22" s="167">
        <f>SUM(O23:O29)</f>
        <v>4.2299999999999995</v>
      </c>
      <c r="P22" s="167"/>
      <c r="Q22" s="167">
        <f>SUM(Q23:Q29)</f>
        <v>0</v>
      </c>
      <c r="R22" s="167"/>
      <c r="S22" s="167"/>
      <c r="T22" s="168"/>
      <c r="U22" s="162"/>
      <c r="V22" s="162">
        <f>SUM(V23:V29)</f>
        <v>50.910000000000004</v>
      </c>
      <c r="W22" s="162"/>
      <c r="X22" s="162"/>
      <c r="AG22" t="s">
        <v>129</v>
      </c>
    </row>
    <row r="23" spans="1:60" ht="22.5" outlineLevel="1" x14ac:dyDescent="0.2">
      <c r="A23" s="169">
        <v>8</v>
      </c>
      <c r="B23" s="170" t="s">
        <v>161</v>
      </c>
      <c r="C23" s="187" t="s">
        <v>162</v>
      </c>
      <c r="D23" s="171" t="s">
        <v>150</v>
      </c>
      <c r="E23" s="172">
        <v>210.4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15</v>
      </c>
      <c r="M23" s="174">
        <f>G23*(1+L23/100)</f>
        <v>0</v>
      </c>
      <c r="N23" s="174">
        <v>1.8380000000000001E-2</v>
      </c>
      <c r="O23" s="174">
        <f>ROUND(E23*N23,2)</f>
        <v>3.87</v>
      </c>
      <c r="P23" s="174">
        <v>0</v>
      </c>
      <c r="Q23" s="174">
        <f>ROUND(E23*P23,2)</f>
        <v>0</v>
      </c>
      <c r="R23" s="174" t="s">
        <v>163</v>
      </c>
      <c r="S23" s="174" t="s">
        <v>134</v>
      </c>
      <c r="T23" s="175" t="s">
        <v>134</v>
      </c>
      <c r="U23" s="160">
        <v>0.123</v>
      </c>
      <c r="V23" s="160">
        <f>ROUND(E23*U23,2)</f>
        <v>25.88</v>
      </c>
      <c r="W23" s="160"/>
      <c r="X23" s="160" t="s">
        <v>136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137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259" t="s">
        <v>164</v>
      </c>
      <c r="D24" s="260"/>
      <c r="E24" s="260"/>
      <c r="F24" s="260"/>
      <c r="G24" s="2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69">
        <v>9</v>
      </c>
      <c r="B25" s="170" t="s">
        <v>165</v>
      </c>
      <c r="C25" s="187" t="s">
        <v>166</v>
      </c>
      <c r="D25" s="171" t="s">
        <v>150</v>
      </c>
      <c r="E25" s="172">
        <v>210.4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15</v>
      </c>
      <c r="M25" s="174">
        <f>G25*(1+L25/100)</f>
        <v>0</v>
      </c>
      <c r="N25" s="174">
        <v>8.1999999999999998E-4</v>
      </c>
      <c r="O25" s="174">
        <f>ROUND(E25*N25,2)</f>
        <v>0.17</v>
      </c>
      <c r="P25" s="174">
        <v>0</v>
      </c>
      <c r="Q25" s="174">
        <f>ROUND(E25*P25,2)</f>
        <v>0</v>
      </c>
      <c r="R25" s="174" t="s">
        <v>163</v>
      </c>
      <c r="S25" s="174" t="s">
        <v>134</v>
      </c>
      <c r="T25" s="175" t="s">
        <v>134</v>
      </c>
      <c r="U25" s="160">
        <v>6.0000000000000001E-3</v>
      </c>
      <c r="V25" s="160">
        <f>ROUND(E25*U25,2)</f>
        <v>1.26</v>
      </c>
      <c r="W25" s="160"/>
      <c r="X25" s="160" t="s">
        <v>136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59" t="s">
        <v>164</v>
      </c>
      <c r="D26" s="260"/>
      <c r="E26" s="260"/>
      <c r="F26" s="260"/>
      <c r="G26" s="2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7">
        <v>10</v>
      </c>
      <c r="B27" s="178" t="s">
        <v>167</v>
      </c>
      <c r="C27" s="188" t="s">
        <v>168</v>
      </c>
      <c r="D27" s="179" t="s">
        <v>150</v>
      </c>
      <c r="E27" s="180">
        <v>210.4</v>
      </c>
      <c r="F27" s="181"/>
      <c r="G27" s="182">
        <f>ROUND(E27*F27,2)</f>
        <v>0</v>
      </c>
      <c r="H27" s="181"/>
      <c r="I27" s="182">
        <f>ROUND(E27*H27,2)</f>
        <v>0</v>
      </c>
      <c r="J27" s="181"/>
      <c r="K27" s="182">
        <f>ROUND(E27*J27,2)</f>
        <v>0</v>
      </c>
      <c r="L27" s="182">
        <v>15</v>
      </c>
      <c r="M27" s="182">
        <f>G27*(1+L27/100)</f>
        <v>0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2" t="s">
        <v>163</v>
      </c>
      <c r="S27" s="182" t="s">
        <v>134</v>
      </c>
      <c r="T27" s="183" t="s">
        <v>134</v>
      </c>
      <c r="U27" s="160">
        <v>0.105</v>
      </c>
      <c r="V27" s="160">
        <f>ROUND(E27*U27,2)</f>
        <v>22.09</v>
      </c>
      <c r="W27" s="160"/>
      <c r="X27" s="160" t="s">
        <v>136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137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7">
        <v>11</v>
      </c>
      <c r="B28" s="178" t="s">
        <v>169</v>
      </c>
      <c r="C28" s="188" t="s">
        <v>170</v>
      </c>
      <c r="D28" s="179" t="s">
        <v>132</v>
      </c>
      <c r="E28" s="180">
        <v>8</v>
      </c>
      <c r="F28" s="181"/>
      <c r="G28" s="182">
        <f>ROUND(E28*F28,2)</f>
        <v>0</v>
      </c>
      <c r="H28" s="181"/>
      <c r="I28" s="182">
        <f>ROUND(E28*H28,2)</f>
        <v>0</v>
      </c>
      <c r="J28" s="181"/>
      <c r="K28" s="182">
        <f>ROUND(E28*J28,2)</f>
        <v>0</v>
      </c>
      <c r="L28" s="182">
        <v>15</v>
      </c>
      <c r="M28" s="182">
        <f>G28*(1+L28/100)</f>
        <v>0</v>
      </c>
      <c r="N28" s="182">
        <v>2.1909999999999999E-2</v>
      </c>
      <c r="O28" s="182">
        <f>ROUND(E28*N28,2)</f>
        <v>0.18</v>
      </c>
      <c r="P28" s="182">
        <v>0</v>
      </c>
      <c r="Q28" s="182">
        <f>ROUND(E28*P28,2)</f>
        <v>0</v>
      </c>
      <c r="R28" s="182" t="s">
        <v>163</v>
      </c>
      <c r="S28" s="182" t="s">
        <v>134</v>
      </c>
      <c r="T28" s="183" t="s">
        <v>134</v>
      </c>
      <c r="U28" s="160">
        <v>0.20300000000000001</v>
      </c>
      <c r="V28" s="160">
        <f>ROUND(E28*U28,2)</f>
        <v>1.62</v>
      </c>
      <c r="W28" s="160"/>
      <c r="X28" s="160" t="s">
        <v>136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33.75" outlineLevel="1" x14ac:dyDescent="0.2">
      <c r="A29" s="177">
        <v>12</v>
      </c>
      <c r="B29" s="178" t="s">
        <v>171</v>
      </c>
      <c r="C29" s="188" t="s">
        <v>172</v>
      </c>
      <c r="D29" s="179" t="s">
        <v>132</v>
      </c>
      <c r="E29" s="180">
        <v>8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15</v>
      </c>
      <c r="M29" s="182">
        <f>G29*(1+L29/100)</f>
        <v>0</v>
      </c>
      <c r="N29" s="182">
        <v>1.7600000000000001E-3</v>
      </c>
      <c r="O29" s="182">
        <f>ROUND(E29*N29,2)</f>
        <v>0.01</v>
      </c>
      <c r="P29" s="182">
        <v>0</v>
      </c>
      <c r="Q29" s="182">
        <f>ROUND(E29*P29,2)</f>
        <v>0</v>
      </c>
      <c r="R29" s="182" t="s">
        <v>163</v>
      </c>
      <c r="S29" s="182" t="s">
        <v>134</v>
      </c>
      <c r="T29" s="183" t="s">
        <v>134</v>
      </c>
      <c r="U29" s="160">
        <v>8.0000000000000002E-3</v>
      </c>
      <c r="V29" s="160">
        <f>ROUND(E29*U29,2)</f>
        <v>0.06</v>
      </c>
      <c r="W29" s="160"/>
      <c r="X29" s="160" t="s">
        <v>136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137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">
      <c r="A30" s="163" t="s">
        <v>128</v>
      </c>
      <c r="B30" s="164" t="s">
        <v>77</v>
      </c>
      <c r="C30" s="186" t="s">
        <v>78</v>
      </c>
      <c r="D30" s="165"/>
      <c r="E30" s="166"/>
      <c r="F30" s="167"/>
      <c r="G30" s="167">
        <f>SUMIF(AG31:AG31,"&lt;&gt;NOR",G31:G31)</f>
        <v>0</v>
      </c>
      <c r="H30" s="167"/>
      <c r="I30" s="167">
        <f>SUM(I31:I31)</f>
        <v>0</v>
      </c>
      <c r="J30" s="167"/>
      <c r="K30" s="167">
        <f>SUM(K31:K31)</f>
        <v>0</v>
      </c>
      <c r="L30" s="167"/>
      <c r="M30" s="167">
        <f>SUM(M31:M31)</f>
        <v>0</v>
      </c>
      <c r="N30" s="167"/>
      <c r="O30" s="167">
        <f>SUM(O31:O31)</f>
        <v>0</v>
      </c>
      <c r="P30" s="167"/>
      <c r="Q30" s="167">
        <f>SUM(Q31:Q31)</f>
        <v>0.15</v>
      </c>
      <c r="R30" s="167"/>
      <c r="S30" s="167"/>
      <c r="T30" s="168"/>
      <c r="U30" s="162"/>
      <c r="V30" s="162">
        <f>SUM(V31:V31)</f>
        <v>2.46</v>
      </c>
      <c r="W30" s="162"/>
      <c r="X30" s="162"/>
      <c r="AG30" t="s">
        <v>129</v>
      </c>
    </row>
    <row r="31" spans="1:60" outlineLevel="1" x14ac:dyDescent="0.2">
      <c r="A31" s="177">
        <v>13</v>
      </c>
      <c r="B31" s="178" t="s">
        <v>173</v>
      </c>
      <c r="C31" s="188" t="s">
        <v>174</v>
      </c>
      <c r="D31" s="179" t="s">
        <v>175</v>
      </c>
      <c r="E31" s="180">
        <v>2.8325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15</v>
      </c>
      <c r="M31" s="182">
        <f>G31*(1+L31/100)</f>
        <v>0</v>
      </c>
      <c r="N31" s="182">
        <v>0</v>
      </c>
      <c r="O31" s="182">
        <f>ROUND(E31*N31,2)</f>
        <v>0</v>
      </c>
      <c r="P31" s="182">
        <v>5.2999999999999999E-2</v>
      </c>
      <c r="Q31" s="182">
        <f>ROUND(E31*P31,2)</f>
        <v>0.15</v>
      </c>
      <c r="R31" s="182"/>
      <c r="S31" s="182" t="s">
        <v>160</v>
      </c>
      <c r="T31" s="183" t="s">
        <v>135</v>
      </c>
      <c r="U31" s="160">
        <v>0.87</v>
      </c>
      <c r="V31" s="160">
        <f>ROUND(E31*U31,2)</f>
        <v>2.46</v>
      </c>
      <c r="W31" s="160"/>
      <c r="X31" s="160" t="s">
        <v>136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137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163" t="s">
        <v>128</v>
      </c>
      <c r="B32" s="164" t="s">
        <v>79</v>
      </c>
      <c r="C32" s="186" t="s">
        <v>80</v>
      </c>
      <c r="D32" s="165"/>
      <c r="E32" s="166"/>
      <c r="F32" s="167"/>
      <c r="G32" s="167">
        <f>SUMIF(AG33:AG34,"&lt;&gt;NOR",G33:G34)</f>
        <v>0</v>
      </c>
      <c r="H32" s="167"/>
      <c r="I32" s="167">
        <f>SUM(I33:I34)</f>
        <v>0</v>
      </c>
      <c r="J32" s="167"/>
      <c r="K32" s="167">
        <f>SUM(K33:K34)</f>
        <v>0</v>
      </c>
      <c r="L32" s="167"/>
      <c r="M32" s="167">
        <f>SUM(M33:M34)</f>
        <v>0</v>
      </c>
      <c r="N32" s="167"/>
      <c r="O32" s="167">
        <f>SUM(O33:O34)</f>
        <v>0</v>
      </c>
      <c r="P32" s="167"/>
      <c r="Q32" s="167">
        <f>SUM(Q33:Q34)</f>
        <v>0</v>
      </c>
      <c r="R32" s="167"/>
      <c r="S32" s="167"/>
      <c r="T32" s="168"/>
      <c r="U32" s="162"/>
      <c r="V32" s="162">
        <f>SUM(V33:V34)</f>
        <v>2.42</v>
      </c>
      <c r="W32" s="162"/>
      <c r="X32" s="162"/>
      <c r="AG32" t="s">
        <v>129</v>
      </c>
    </row>
    <row r="33" spans="1:60" outlineLevel="1" x14ac:dyDescent="0.2">
      <c r="A33" s="169">
        <v>14</v>
      </c>
      <c r="B33" s="170" t="s">
        <v>176</v>
      </c>
      <c r="C33" s="187" t="s">
        <v>177</v>
      </c>
      <c r="D33" s="171" t="s">
        <v>178</v>
      </c>
      <c r="E33" s="172">
        <v>7.8723099999999997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15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 t="s">
        <v>143</v>
      </c>
      <c r="S33" s="174" t="s">
        <v>134</v>
      </c>
      <c r="T33" s="175" t="s">
        <v>134</v>
      </c>
      <c r="U33" s="160">
        <v>0.307</v>
      </c>
      <c r="V33" s="160">
        <f>ROUND(E33*U33,2)</f>
        <v>2.42</v>
      </c>
      <c r="W33" s="160"/>
      <c r="X33" s="160" t="s">
        <v>179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180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1" x14ac:dyDescent="0.2">
      <c r="A34" s="157"/>
      <c r="B34" s="158"/>
      <c r="C34" s="259" t="s">
        <v>181</v>
      </c>
      <c r="D34" s="260"/>
      <c r="E34" s="260"/>
      <c r="F34" s="260"/>
      <c r="G34" s="2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/>
      <c r="AG34" s="150" t="s">
        <v>139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76" t="str">
        <f>C34</f>
        <v>přesun hmot pro budovy občanské výstavby (JKSO 801), budovy pro bydlení (JKSO 803) budovy pro výrobu a služby (JKSO 812) s nosnou svislou konstrukcí zděnou z cihel nebo tvárnic nebo kovovou</v>
      </c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3" t="s">
        <v>128</v>
      </c>
      <c r="B35" s="164" t="s">
        <v>81</v>
      </c>
      <c r="C35" s="186" t="s">
        <v>82</v>
      </c>
      <c r="D35" s="165"/>
      <c r="E35" s="166"/>
      <c r="F35" s="167"/>
      <c r="G35" s="167">
        <f>SUMIF(AG36:AG41,"&lt;&gt;NOR",G36:G41)</f>
        <v>0</v>
      </c>
      <c r="H35" s="167"/>
      <c r="I35" s="167">
        <f>SUM(I36:I41)</f>
        <v>0</v>
      </c>
      <c r="J35" s="167"/>
      <c r="K35" s="167">
        <f>SUM(K36:K41)</f>
        <v>0</v>
      </c>
      <c r="L35" s="167"/>
      <c r="M35" s="167">
        <f>SUM(M36:M41)</f>
        <v>0</v>
      </c>
      <c r="N35" s="167"/>
      <c r="O35" s="167">
        <f>SUM(O36:O41)</f>
        <v>1.0900000000000001</v>
      </c>
      <c r="P35" s="167"/>
      <c r="Q35" s="167">
        <f>SUM(Q36:Q41)</f>
        <v>3.78</v>
      </c>
      <c r="R35" s="167"/>
      <c r="S35" s="167"/>
      <c r="T35" s="168"/>
      <c r="U35" s="162"/>
      <c r="V35" s="162">
        <f>SUM(V36:V41)</f>
        <v>74.87</v>
      </c>
      <c r="W35" s="162"/>
      <c r="X35" s="162"/>
      <c r="AG35" t="s">
        <v>129</v>
      </c>
    </row>
    <row r="36" spans="1:60" outlineLevel="1" x14ac:dyDescent="0.2">
      <c r="A36" s="177">
        <v>15</v>
      </c>
      <c r="B36" s="178" t="s">
        <v>182</v>
      </c>
      <c r="C36" s="188" t="s">
        <v>183</v>
      </c>
      <c r="D36" s="179" t="s">
        <v>150</v>
      </c>
      <c r="E36" s="180">
        <v>236.16</v>
      </c>
      <c r="F36" s="181"/>
      <c r="G36" s="182">
        <f>ROUND(E36*F36,2)</f>
        <v>0</v>
      </c>
      <c r="H36" s="181"/>
      <c r="I36" s="182">
        <f>ROUND(E36*H36,2)</f>
        <v>0</v>
      </c>
      <c r="J36" s="181"/>
      <c r="K36" s="182">
        <f>ROUND(E36*J36,2)</f>
        <v>0</v>
      </c>
      <c r="L36" s="182">
        <v>15</v>
      </c>
      <c r="M36" s="182">
        <f>G36*(1+L36/100)</f>
        <v>0</v>
      </c>
      <c r="N36" s="182">
        <v>0</v>
      </c>
      <c r="O36" s="182">
        <f>ROUND(E36*N36,2)</f>
        <v>0</v>
      </c>
      <c r="P36" s="182">
        <v>0</v>
      </c>
      <c r="Q36" s="182">
        <f>ROUND(E36*P36,2)</f>
        <v>0</v>
      </c>
      <c r="R36" s="182" t="s">
        <v>184</v>
      </c>
      <c r="S36" s="182" t="s">
        <v>134</v>
      </c>
      <c r="T36" s="183" t="s">
        <v>134</v>
      </c>
      <c r="U36" s="160">
        <v>0.20699999999999999</v>
      </c>
      <c r="V36" s="160">
        <f>ROUND(E36*U36,2)</f>
        <v>48.89</v>
      </c>
      <c r="W36" s="160"/>
      <c r="X36" s="160" t="s">
        <v>136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137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7">
        <v>16</v>
      </c>
      <c r="B37" s="178" t="s">
        <v>185</v>
      </c>
      <c r="C37" s="188" t="s">
        <v>186</v>
      </c>
      <c r="D37" s="179" t="s">
        <v>150</v>
      </c>
      <c r="E37" s="180">
        <v>236.16</v>
      </c>
      <c r="F37" s="181"/>
      <c r="G37" s="182">
        <f>ROUND(E37*F37,2)</f>
        <v>0</v>
      </c>
      <c r="H37" s="181"/>
      <c r="I37" s="182">
        <f>ROUND(E37*H37,2)</f>
        <v>0</v>
      </c>
      <c r="J37" s="181"/>
      <c r="K37" s="182">
        <f>ROUND(E37*J37,2)</f>
        <v>0</v>
      </c>
      <c r="L37" s="182">
        <v>15</v>
      </c>
      <c r="M37" s="182">
        <f>G37*(1+L37/100)</f>
        <v>0</v>
      </c>
      <c r="N37" s="182">
        <v>0</v>
      </c>
      <c r="O37" s="182">
        <f>ROUND(E37*N37,2)</f>
        <v>0</v>
      </c>
      <c r="P37" s="182">
        <v>6.0000000000000001E-3</v>
      </c>
      <c r="Q37" s="182">
        <f>ROUND(E37*P37,2)</f>
        <v>1.42</v>
      </c>
      <c r="R37" s="182" t="s">
        <v>184</v>
      </c>
      <c r="S37" s="182" t="s">
        <v>134</v>
      </c>
      <c r="T37" s="183" t="s">
        <v>134</v>
      </c>
      <c r="U37" s="160">
        <v>0.05</v>
      </c>
      <c r="V37" s="160">
        <f>ROUND(E37*U37,2)</f>
        <v>11.81</v>
      </c>
      <c r="W37" s="160"/>
      <c r="X37" s="160" t="s">
        <v>136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137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77">
        <v>17</v>
      </c>
      <c r="B38" s="178" t="s">
        <v>187</v>
      </c>
      <c r="C38" s="188" t="s">
        <v>188</v>
      </c>
      <c r="D38" s="179" t="s">
        <v>150</v>
      </c>
      <c r="E38" s="180">
        <v>236.16</v>
      </c>
      <c r="F38" s="181"/>
      <c r="G38" s="182">
        <f>ROUND(E38*F38,2)</f>
        <v>0</v>
      </c>
      <c r="H38" s="181"/>
      <c r="I38" s="182">
        <f>ROUND(E38*H38,2)</f>
        <v>0</v>
      </c>
      <c r="J38" s="181"/>
      <c r="K38" s="182">
        <f>ROUND(E38*J38,2)</f>
        <v>0</v>
      </c>
      <c r="L38" s="182">
        <v>15</v>
      </c>
      <c r="M38" s="182">
        <f>G38*(1+L38/100)</f>
        <v>0</v>
      </c>
      <c r="N38" s="182">
        <v>0</v>
      </c>
      <c r="O38" s="182">
        <f>ROUND(E38*N38,2)</f>
        <v>0</v>
      </c>
      <c r="P38" s="182">
        <v>0.01</v>
      </c>
      <c r="Q38" s="182">
        <f>ROUND(E38*P38,2)</f>
        <v>2.36</v>
      </c>
      <c r="R38" s="182" t="s">
        <v>184</v>
      </c>
      <c r="S38" s="182" t="s">
        <v>134</v>
      </c>
      <c r="T38" s="183" t="s">
        <v>134</v>
      </c>
      <c r="U38" s="160">
        <v>0.06</v>
      </c>
      <c r="V38" s="160">
        <f>ROUND(E38*U38,2)</f>
        <v>14.17</v>
      </c>
      <c r="W38" s="160"/>
      <c r="X38" s="160" t="s">
        <v>136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137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69">
        <v>18</v>
      </c>
      <c r="B39" s="170" t="s">
        <v>189</v>
      </c>
      <c r="C39" s="187" t="s">
        <v>190</v>
      </c>
      <c r="D39" s="171" t="s">
        <v>150</v>
      </c>
      <c r="E39" s="172">
        <v>271.584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15</v>
      </c>
      <c r="M39" s="174">
        <f>G39*(1+L39/100)</f>
        <v>0</v>
      </c>
      <c r="N39" s="174">
        <v>4.0000000000000001E-3</v>
      </c>
      <c r="O39" s="174">
        <f>ROUND(E39*N39,2)</f>
        <v>1.0900000000000001</v>
      </c>
      <c r="P39" s="174">
        <v>0</v>
      </c>
      <c r="Q39" s="174">
        <f>ROUND(E39*P39,2)</f>
        <v>0</v>
      </c>
      <c r="R39" s="174" t="s">
        <v>191</v>
      </c>
      <c r="S39" s="174" t="s">
        <v>134</v>
      </c>
      <c r="T39" s="175" t="s">
        <v>134</v>
      </c>
      <c r="U39" s="160">
        <v>0</v>
      </c>
      <c r="V39" s="160">
        <f>ROUND(E39*U39,2)</f>
        <v>0</v>
      </c>
      <c r="W39" s="160"/>
      <c r="X39" s="160" t="s">
        <v>192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193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>
        <v>19</v>
      </c>
      <c r="B40" s="158" t="s">
        <v>194</v>
      </c>
      <c r="C40" s="189" t="s">
        <v>195</v>
      </c>
      <c r="D40" s="159" t="s">
        <v>0</v>
      </c>
      <c r="E40" s="184"/>
      <c r="F40" s="161"/>
      <c r="G40" s="160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15</v>
      </c>
      <c r="M40" s="160">
        <f>G40*(1+L40/100)</f>
        <v>0</v>
      </c>
      <c r="N40" s="160">
        <v>0</v>
      </c>
      <c r="O40" s="160">
        <f>ROUND(E40*N40,2)</f>
        <v>0</v>
      </c>
      <c r="P40" s="160">
        <v>0</v>
      </c>
      <c r="Q40" s="160">
        <f>ROUND(E40*P40,2)</f>
        <v>0</v>
      </c>
      <c r="R40" s="160" t="s">
        <v>184</v>
      </c>
      <c r="S40" s="160" t="s">
        <v>134</v>
      </c>
      <c r="T40" s="160" t="s">
        <v>134</v>
      </c>
      <c r="U40" s="160">
        <v>0</v>
      </c>
      <c r="V40" s="160">
        <f>ROUND(E40*U40,2)</f>
        <v>0</v>
      </c>
      <c r="W40" s="160"/>
      <c r="X40" s="160" t="s">
        <v>179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180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0" t="s">
        <v>196</v>
      </c>
      <c r="D41" s="251"/>
      <c r="E41" s="251"/>
      <c r="F41" s="251"/>
      <c r="G41" s="251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139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">
      <c r="A42" s="163" t="s">
        <v>128</v>
      </c>
      <c r="B42" s="164" t="s">
        <v>83</v>
      </c>
      <c r="C42" s="186" t="s">
        <v>84</v>
      </c>
      <c r="D42" s="165"/>
      <c r="E42" s="166"/>
      <c r="F42" s="167"/>
      <c r="G42" s="167">
        <f>SUMIF(AG43:AG46,"&lt;&gt;NOR",G43:G46)</f>
        <v>0</v>
      </c>
      <c r="H42" s="167"/>
      <c r="I42" s="167">
        <f>SUM(I43:I46)</f>
        <v>0</v>
      </c>
      <c r="J42" s="167"/>
      <c r="K42" s="167">
        <f>SUM(K43:K46)</f>
        <v>0</v>
      </c>
      <c r="L42" s="167"/>
      <c r="M42" s="167">
        <f>SUM(M43:M46)</f>
        <v>0</v>
      </c>
      <c r="N42" s="167"/>
      <c r="O42" s="167">
        <f>SUM(O43:O46)</f>
        <v>3.37</v>
      </c>
      <c r="P42" s="167"/>
      <c r="Q42" s="167">
        <f>SUM(Q43:Q46)</f>
        <v>0</v>
      </c>
      <c r="R42" s="167"/>
      <c r="S42" s="167"/>
      <c r="T42" s="168"/>
      <c r="U42" s="162"/>
      <c r="V42" s="162">
        <f>SUM(V43:V46)</f>
        <v>143.9</v>
      </c>
      <c r="W42" s="162"/>
      <c r="X42" s="162"/>
      <c r="AG42" t="s">
        <v>129</v>
      </c>
    </row>
    <row r="43" spans="1:60" outlineLevel="1" x14ac:dyDescent="0.2">
      <c r="A43" s="177">
        <v>20</v>
      </c>
      <c r="B43" s="178" t="s">
        <v>197</v>
      </c>
      <c r="C43" s="188" t="s">
        <v>198</v>
      </c>
      <c r="D43" s="179" t="s">
        <v>132</v>
      </c>
      <c r="E43" s="180">
        <v>29</v>
      </c>
      <c r="F43" s="181"/>
      <c r="G43" s="182">
        <f>ROUND(E43*F43,2)</f>
        <v>0</v>
      </c>
      <c r="H43" s="181"/>
      <c r="I43" s="182">
        <f>ROUND(E43*H43,2)</f>
        <v>0</v>
      </c>
      <c r="J43" s="181"/>
      <c r="K43" s="182">
        <f>ROUND(E43*J43,2)</f>
        <v>0</v>
      </c>
      <c r="L43" s="182">
        <v>15</v>
      </c>
      <c r="M43" s="182">
        <f>G43*(1+L43/100)</f>
        <v>0</v>
      </c>
      <c r="N43" s="182">
        <v>4.9899999999999996E-3</v>
      </c>
      <c r="O43" s="182">
        <f>ROUND(E43*N43,2)</f>
        <v>0.14000000000000001</v>
      </c>
      <c r="P43" s="182">
        <v>0</v>
      </c>
      <c r="Q43" s="182">
        <f>ROUND(E43*P43,2)</f>
        <v>0</v>
      </c>
      <c r="R43" s="182"/>
      <c r="S43" s="182" t="s">
        <v>160</v>
      </c>
      <c r="T43" s="183" t="s">
        <v>134</v>
      </c>
      <c r="U43" s="160">
        <v>0.156</v>
      </c>
      <c r="V43" s="160">
        <f>ROUND(E43*U43,2)</f>
        <v>4.5199999999999996</v>
      </c>
      <c r="W43" s="160"/>
      <c r="X43" s="160" t="s">
        <v>136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137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69">
        <v>21</v>
      </c>
      <c r="B44" s="170" t="s">
        <v>199</v>
      </c>
      <c r="C44" s="187" t="s">
        <v>200</v>
      </c>
      <c r="D44" s="171" t="s">
        <v>132</v>
      </c>
      <c r="E44" s="172">
        <v>532.79999999999995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15</v>
      </c>
      <c r="M44" s="174">
        <f>G44*(1+L44/100)</f>
        <v>0</v>
      </c>
      <c r="N44" s="174">
        <v>6.0699999999999999E-3</v>
      </c>
      <c r="O44" s="174">
        <f>ROUND(E44*N44,2)</f>
        <v>3.23</v>
      </c>
      <c r="P44" s="174">
        <v>0</v>
      </c>
      <c r="Q44" s="174">
        <f>ROUND(E44*P44,2)</f>
        <v>0</v>
      </c>
      <c r="R44" s="174"/>
      <c r="S44" s="174" t="s">
        <v>160</v>
      </c>
      <c r="T44" s="175" t="s">
        <v>134</v>
      </c>
      <c r="U44" s="160">
        <v>0.2616</v>
      </c>
      <c r="V44" s="160">
        <f>ROUND(E44*U44,2)</f>
        <v>139.38</v>
      </c>
      <c r="W44" s="160"/>
      <c r="X44" s="160" t="s">
        <v>136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137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>
        <v>22</v>
      </c>
      <c r="B45" s="158" t="s">
        <v>201</v>
      </c>
      <c r="C45" s="189" t="s">
        <v>202</v>
      </c>
      <c r="D45" s="159" t="s">
        <v>0</v>
      </c>
      <c r="E45" s="184"/>
      <c r="F45" s="161"/>
      <c r="G45" s="160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15</v>
      </c>
      <c r="M45" s="160">
        <f>G45*(1+L45/100)</f>
        <v>0</v>
      </c>
      <c r="N45" s="160">
        <v>0</v>
      </c>
      <c r="O45" s="160">
        <f>ROUND(E45*N45,2)</f>
        <v>0</v>
      </c>
      <c r="P45" s="160">
        <v>0</v>
      </c>
      <c r="Q45" s="160">
        <f>ROUND(E45*P45,2)</f>
        <v>0</v>
      </c>
      <c r="R45" s="160" t="s">
        <v>203</v>
      </c>
      <c r="S45" s="160" t="s">
        <v>134</v>
      </c>
      <c r="T45" s="160" t="s">
        <v>134</v>
      </c>
      <c r="U45" s="160">
        <v>0</v>
      </c>
      <c r="V45" s="160">
        <f>ROUND(E45*U45,2)</f>
        <v>0</v>
      </c>
      <c r="W45" s="160"/>
      <c r="X45" s="160" t="s">
        <v>179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50" t="s">
        <v>196</v>
      </c>
      <c r="D46" s="251"/>
      <c r="E46" s="251"/>
      <c r="F46" s="251"/>
      <c r="G46" s="251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139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x14ac:dyDescent="0.2">
      <c r="A47" s="163" t="s">
        <v>128</v>
      </c>
      <c r="B47" s="164" t="s">
        <v>85</v>
      </c>
      <c r="C47" s="186" t="s">
        <v>86</v>
      </c>
      <c r="D47" s="165"/>
      <c r="E47" s="166"/>
      <c r="F47" s="167"/>
      <c r="G47" s="167">
        <f>SUMIF(AG48:AG52,"&lt;&gt;NOR",G48:G52)</f>
        <v>0</v>
      </c>
      <c r="H47" s="167"/>
      <c r="I47" s="167">
        <f>SUM(I48:I52)</f>
        <v>0</v>
      </c>
      <c r="J47" s="167"/>
      <c r="K47" s="167">
        <f>SUM(K48:K52)</f>
        <v>0</v>
      </c>
      <c r="L47" s="167"/>
      <c r="M47" s="167">
        <f>SUM(M48:M52)</f>
        <v>0</v>
      </c>
      <c r="N47" s="167"/>
      <c r="O47" s="167">
        <f>SUM(O48:O52)</f>
        <v>3.91</v>
      </c>
      <c r="P47" s="167"/>
      <c r="Q47" s="167">
        <f>SUM(Q48:Q52)</f>
        <v>0</v>
      </c>
      <c r="R47" s="167"/>
      <c r="S47" s="167"/>
      <c r="T47" s="168"/>
      <c r="U47" s="162"/>
      <c r="V47" s="162">
        <f>SUM(V48:V52)</f>
        <v>70.45</v>
      </c>
      <c r="W47" s="162"/>
      <c r="X47" s="162"/>
      <c r="AG47" t="s">
        <v>129</v>
      </c>
    </row>
    <row r="48" spans="1:60" outlineLevel="1" x14ac:dyDescent="0.2">
      <c r="A48" s="169">
        <v>23</v>
      </c>
      <c r="B48" s="170" t="s">
        <v>204</v>
      </c>
      <c r="C48" s="187" t="s">
        <v>205</v>
      </c>
      <c r="D48" s="171" t="s">
        <v>150</v>
      </c>
      <c r="E48" s="172">
        <v>236.16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15</v>
      </c>
      <c r="M48" s="174">
        <f>G48*(1+L48/100)</f>
        <v>0</v>
      </c>
      <c r="N48" s="174">
        <v>8.0000000000000007E-5</v>
      </c>
      <c r="O48" s="174">
        <f>ROUND(E48*N48,2)</f>
        <v>0.02</v>
      </c>
      <c r="P48" s="174">
        <v>0</v>
      </c>
      <c r="Q48" s="174">
        <f>ROUND(E48*P48,2)</f>
        <v>0</v>
      </c>
      <c r="R48" s="174" t="s">
        <v>206</v>
      </c>
      <c r="S48" s="174" t="s">
        <v>134</v>
      </c>
      <c r="T48" s="175" t="s">
        <v>134</v>
      </c>
      <c r="U48" s="160">
        <v>0.29830000000000001</v>
      </c>
      <c r="V48" s="160">
        <f>ROUND(E48*U48,2)</f>
        <v>70.45</v>
      </c>
      <c r="W48" s="160"/>
      <c r="X48" s="160" t="s">
        <v>136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137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59" t="s">
        <v>207</v>
      </c>
      <c r="D49" s="260"/>
      <c r="E49" s="260"/>
      <c r="F49" s="260"/>
      <c r="G49" s="2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139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9">
        <v>24</v>
      </c>
      <c r="B50" s="170" t="s">
        <v>208</v>
      </c>
      <c r="C50" s="187" t="s">
        <v>209</v>
      </c>
      <c r="D50" s="171" t="s">
        <v>150</v>
      </c>
      <c r="E50" s="172">
        <v>247.96799999999999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15</v>
      </c>
      <c r="M50" s="174">
        <f>G50*(1+L50/100)</f>
        <v>0</v>
      </c>
      <c r="N50" s="174">
        <v>1.5699999999999999E-2</v>
      </c>
      <c r="O50" s="174">
        <f>ROUND(E50*N50,2)</f>
        <v>3.89</v>
      </c>
      <c r="P50" s="174">
        <v>0</v>
      </c>
      <c r="Q50" s="174">
        <f>ROUND(E50*P50,2)</f>
        <v>0</v>
      </c>
      <c r="R50" s="174" t="s">
        <v>191</v>
      </c>
      <c r="S50" s="174" t="s">
        <v>134</v>
      </c>
      <c r="T50" s="175" t="s">
        <v>134</v>
      </c>
      <c r="U50" s="160">
        <v>0</v>
      </c>
      <c r="V50" s="160">
        <f>ROUND(E50*U50,2)</f>
        <v>0</v>
      </c>
      <c r="W50" s="160"/>
      <c r="X50" s="160" t="s">
        <v>192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193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>
        <v>25</v>
      </c>
      <c r="B51" s="158" t="s">
        <v>210</v>
      </c>
      <c r="C51" s="189" t="s">
        <v>211</v>
      </c>
      <c r="D51" s="159" t="s">
        <v>0</v>
      </c>
      <c r="E51" s="184"/>
      <c r="F51" s="161"/>
      <c r="G51" s="160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 t="s">
        <v>206</v>
      </c>
      <c r="S51" s="160" t="s">
        <v>134</v>
      </c>
      <c r="T51" s="160" t="s">
        <v>134</v>
      </c>
      <c r="U51" s="160">
        <v>0</v>
      </c>
      <c r="V51" s="160">
        <f>ROUND(E51*U51,2)</f>
        <v>0</v>
      </c>
      <c r="W51" s="160"/>
      <c r="X51" s="160" t="s">
        <v>179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180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250" t="s">
        <v>196</v>
      </c>
      <c r="D52" s="251"/>
      <c r="E52" s="251"/>
      <c r="F52" s="251"/>
      <c r="G52" s="251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139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63" t="s">
        <v>128</v>
      </c>
      <c r="B53" s="164" t="s">
        <v>87</v>
      </c>
      <c r="C53" s="186" t="s">
        <v>88</v>
      </c>
      <c r="D53" s="165"/>
      <c r="E53" s="166"/>
      <c r="F53" s="167"/>
      <c r="G53" s="167">
        <f>SUMIF(AG54:AG85,"&lt;&gt;NOR",G54:G85)</f>
        <v>0</v>
      </c>
      <c r="H53" s="167"/>
      <c r="I53" s="167">
        <f>SUM(I54:I85)</f>
        <v>0</v>
      </c>
      <c r="J53" s="167"/>
      <c r="K53" s="167">
        <f>SUM(K54:K85)</f>
        <v>0</v>
      </c>
      <c r="L53" s="167"/>
      <c r="M53" s="167">
        <f>SUM(M54:M85)</f>
        <v>0</v>
      </c>
      <c r="N53" s="167"/>
      <c r="O53" s="167">
        <f>SUM(O54:O85)</f>
        <v>0.70000000000000018</v>
      </c>
      <c r="P53" s="167"/>
      <c r="Q53" s="167">
        <f>SUM(Q54:Q85)</f>
        <v>0.4</v>
      </c>
      <c r="R53" s="167"/>
      <c r="S53" s="167"/>
      <c r="T53" s="168"/>
      <c r="U53" s="162"/>
      <c r="V53" s="162">
        <f>SUM(V54:V85)</f>
        <v>322.24</v>
      </c>
      <c r="W53" s="162"/>
      <c r="X53" s="162"/>
      <c r="AG53" t="s">
        <v>129</v>
      </c>
    </row>
    <row r="54" spans="1:60" ht="22.5" outlineLevel="1" x14ac:dyDescent="0.2">
      <c r="A54" s="177">
        <v>26</v>
      </c>
      <c r="B54" s="178" t="s">
        <v>212</v>
      </c>
      <c r="C54" s="188" t="s">
        <v>213</v>
      </c>
      <c r="D54" s="179" t="s">
        <v>214</v>
      </c>
      <c r="E54" s="180">
        <v>2</v>
      </c>
      <c r="F54" s="181"/>
      <c r="G54" s="182">
        <f t="shared" ref="G54:G84" si="0">ROUND(E54*F54,2)</f>
        <v>0</v>
      </c>
      <c r="H54" s="181"/>
      <c r="I54" s="182">
        <f t="shared" ref="I54:I84" si="1">ROUND(E54*H54,2)</f>
        <v>0</v>
      </c>
      <c r="J54" s="181"/>
      <c r="K54" s="182">
        <f t="shared" ref="K54:K84" si="2">ROUND(E54*J54,2)</f>
        <v>0</v>
      </c>
      <c r="L54" s="182">
        <v>15</v>
      </c>
      <c r="M54" s="182">
        <f t="shared" ref="M54:M84" si="3">G54*(1+L54/100)</f>
        <v>0</v>
      </c>
      <c r="N54" s="182">
        <v>2.0000000000000001E-4</v>
      </c>
      <c r="O54" s="182">
        <f t="shared" ref="O54:O84" si="4">ROUND(E54*N54,2)</f>
        <v>0</v>
      </c>
      <c r="P54" s="182">
        <v>0</v>
      </c>
      <c r="Q54" s="182">
        <f t="shared" ref="Q54:Q84" si="5">ROUND(E54*P54,2)</f>
        <v>0</v>
      </c>
      <c r="R54" s="182" t="s">
        <v>215</v>
      </c>
      <c r="S54" s="182" t="s">
        <v>134</v>
      </c>
      <c r="T54" s="183" t="s">
        <v>134</v>
      </c>
      <c r="U54" s="160">
        <v>0.34914000000000001</v>
      </c>
      <c r="V54" s="160">
        <f t="shared" ref="V54:V84" si="6">ROUND(E54*U54,2)</f>
        <v>0.7</v>
      </c>
      <c r="W54" s="160"/>
      <c r="X54" s="160" t="s">
        <v>136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137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77">
        <v>27</v>
      </c>
      <c r="B55" s="178" t="s">
        <v>216</v>
      </c>
      <c r="C55" s="188" t="s">
        <v>217</v>
      </c>
      <c r="D55" s="179" t="s">
        <v>214</v>
      </c>
      <c r="E55" s="180">
        <v>1</v>
      </c>
      <c r="F55" s="181"/>
      <c r="G55" s="182">
        <f t="shared" si="0"/>
        <v>0</v>
      </c>
      <c r="H55" s="181"/>
      <c r="I55" s="182">
        <f t="shared" si="1"/>
        <v>0</v>
      </c>
      <c r="J55" s="181"/>
      <c r="K55" s="182">
        <f t="shared" si="2"/>
        <v>0</v>
      </c>
      <c r="L55" s="182">
        <v>15</v>
      </c>
      <c r="M55" s="182">
        <f t="shared" si="3"/>
        <v>0</v>
      </c>
      <c r="N55" s="182">
        <v>4.0000000000000002E-4</v>
      </c>
      <c r="O55" s="182">
        <f t="shared" si="4"/>
        <v>0</v>
      </c>
      <c r="P55" s="182">
        <v>0</v>
      </c>
      <c r="Q55" s="182">
        <f t="shared" si="5"/>
        <v>0</v>
      </c>
      <c r="R55" s="182" t="s">
        <v>215</v>
      </c>
      <c r="S55" s="182" t="s">
        <v>134</v>
      </c>
      <c r="T55" s="183" t="s">
        <v>134</v>
      </c>
      <c r="U55" s="160">
        <v>0.41</v>
      </c>
      <c r="V55" s="160">
        <f t="shared" si="6"/>
        <v>0.41</v>
      </c>
      <c r="W55" s="160"/>
      <c r="X55" s="160" t="s">
        <v>136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137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77">
        <v>28</v>
      </c>
      <c r="B56" s="178" t="s">
        <v>218</v>
      </c>
      <c r="C56" s="188" t="s">
        <v>219</v>
      </c>
      <c r="D56" s="179" t="s">
        <v>132</v>
      </c>
      <c r="E56" s="180">
        <v>30</v>
      </c>
      <c r="F56" s="181"/>
      <c r="G56" s="182">
        <f t="shared" si="0"/>
        <v>0</v>
      </c>
      <c r="H56" s="181"/>
      <c r="I56" s="182">
        <f t="shared" si="1"/>
        <v>0</v>
      </c>
      <c r="J56" s="181"/>
      <c r="K56" s="182">
        <f t="shared" si="2"/>
        <v>0</v>
      </c>
      <c r="L56" s="182">
        <v>15</v>
      </c>
      <c r="M56" s="182">
        <f t="shared" si="3"/>
        <v>0</v>
      </c>
      <c r="N56" s="182">
        <v>2.7E-4</v>
      </c>
      <c r="O56" s="182">
        <f t="shared" si="4"/>
        <v>0.01</v>
      </c>
      <c r="P56" s="182">
        <v>0</v>
      </c>
      <c r="Q56" s="182">
        <f t="shared" si="5"/>
        <v>0</v>
      </c>
      <c r="R56" s="182" t="s">
        <v>215</v>
      </c>
      <c r="S56" s="182" t="s">
        <v>134</v>
      </c>
      <c r="T56" s="183" t="s">
        <v>134</v>
      </c>
      <c r="U56" s="160">
        <v>7.7049999999999993E-2</v>
      </c>
      <c r="V56" s="160">
        <f t="shared" si="6"/>
        <v>2.31</v>
      </c>
      <c r="W56" s="160"/>
      <c r="X56" s="160" t="s">
        <v>136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137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22.5" outlineLevel="1" x14ac:dyDescent="0.2">
      <c r="A57" s="177">
        <v>29</v>
      </c>
      <c r="B57" s="178" t="s">
        <v>220</v>
      </c>
      <c r="C57" s="188" t="s">
        <v>221</v>
      </c>
      <c r="D57" s="179" t="s">
        <v>150</v>
      </c>
      <c r="E57" s="180">
        <v>6.5</v>
      </c>
      <c r="F57" s="181"/>
      <c r="G57" s="182">
        <f t="shared" si="0"/>
        <v>0</v>
      </c>
      <c r="H57" s="181"/>
      <c r="I57" s="182">
        <f t="shared" si="1"/>
        <v>0</v>
      </c>
      <c r="J57" s="181"/>
      <c r="K57" s="182">
        <f t="shared" si="2"/>
        <v>0</v>
      </c>
      <c r="L57" s="182">
        <v>15</v>
      </c>
      <c r="M57" s="182">
        <f t="shared" si="3"/>
        <v>0</v>
      </c>
      <c r="N57" s="182">
        <v>0</v>
      </c>
      <c r="O57" s="182">
        <f t="shared" si="4"/>
        <v>0</v>
      </c>
      <c r="P57" s="182">
        <v>7.2100000000000003E-3</v>
      </c>
      <c r="Q57" s="182">
        <f t="shared" si="5"/>
        <v>0.05</v>
      </c>
      <c r="R57" s="182" t="s">
        <v>215</v>
      </c>
      <c r="S57" s="182" t="s">
        <v>134</v>
      </c>
      <c r="T57" s="183" t="s">
        <v>134</v>
      </c>
      <c r="U57" s="160">
        <v>0.1265</v>
      </c>
      <c r="V57" s="160">
        <f t="shared" si="6"/>
        <v>0.82</v>
      </c>
      <c r="W57" s="160"/>
      <c r="X57" s="160" t="s">
        <v>136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137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30</v>
      </c>
      <c r="B58" s="178" t="s">
        <v>222</v>
      </c>
      <c r="C58" s="188" t="s">
        <v>223</v>
      </c>
      <c r="D58" s="179" t="s">
        <v>132</v>
      </c>
      <c r="E58" s="180">
        <v>16</v>
      </c>
      <c r="F58" s="181"/>
      <c r="G58" s="182">
        <f t="shared" si="0"/>
        <v>0</v>
      </c>
      <c r="H58" s="181"/>
      <c r="I58" s="182">
        <f t="shared" si="1"/>
        <v>0</v>
      </c>
      <c r="J58" s="181"/>
      <c r="K58" s="182">
        <f t="shared" si="2"/>
        <v>0</v>
      </c>
      <c r="L58" s="182">
        <v>15</v>
      </c>
      <c r="M58" s="182">
        <f t="shared" si="3"/>
        <v>0</v>
      </c>
      <c r="N58" s="182">
        <v>0</v>
      </c>
      <c r="O58" s="182">
        <f t="shared" si="4"/>
        <v>0</v>
      </c>
      <c r="P58" s="182">
        <v>3.3600000000000001E-3</v>
      </c>
      <c r="Q58" s="182">
        <f t="shared" si="5"/>
        <v>0.05</v>
      </c>
      <c r="R58" s="182" t="s">
        <v>215</v>
      </c>
      <c r="S58" s="182" t="s">
        <v>134</v>
      </c>
      <c r="T58" s="183" t="s">
        <v>134</v>
      </c>
      <c r="U58" s="160">
        <v>6.9000000000000006E-2</v>
      </c>
      <c r="V58" s="160">
        <f t="shared" si="6"/>
        <v>1.1000000000000001</v>
      </c>
      <c r="W58" s="160"/>
      <c r="X58" s="160" t="s">
        <v>136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137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7">
        <v>31</v>
      </c>
      <c r="B59" s="178" t="s">
        <v>224</v>
      </c>
      <c r="C59" s="188" t="s">
        <v>225</v>
      </c>
      <c r="D59" s="179" t="s">
        <v>214</v>
      </c>
      <c r="E59" s="180">
        <v>4</v>
      </c>
      <c r="F59" s="181"/>
      <c r="G59" s="182">
        <f t="shared" si="0"/>
        <v>0</v>
      </c>
      <c r="H59" s="181"/>
      <c r="I59" s="182">
        <f t="shared" si="1"/>
        <v>0</v>
      </c>
      <c r="J59" s="181"/>
      <c r="K59" s="182">
        <f t="shared" si="2"/>
        <v>0</v>
      </c>
      <c r="L59" s="182">
        <v>15</v>
      </c>
      <c r="M59" s="182">
        <f t="shared" si="3"/>
        <v>0</v>
      </c>
      <c r="N59" s="182">
        <v>0</v>
      </c>
      <c r="O59" s="182">
        <f t="shared" si="4"/>
        <v>0</v>
      </c>
      <c r="P59" s="182">
        <v>2.0080000000000001E-2</v>
      </c>
      <c r="Q59" s="182">
        <f t="shared" si="5"/>
        <v>0.08</v>
      </c>
      <c r="R59" s="182" t="s">
        <v>215</v>
      </c>
      <c r="S59" s="182" t="s">
        <v>134</v>
      </c>
      <c r="T59" s="183" t="s">
        <v>134</v>
      </c>
      <c r="U59" s="160">
        <v>9.1999999999999998E-2</v>
      </c>
      <c r="V59" s="160">
        <f t="shared" si="6"/>
        <v>0.37</v>
      </c>
      <c r="W59" s="160"/>
      <c r="X59" s="160" t="s">
        <v>136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137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7">
        <v>32</v>
      </c>
      <c r="B60" s="178" t="s">
        <v>226</v>
      </c>
      <c r="C60" s="188" t="s">
        <v>227</v>
      </c>
      <c r="D60" s="179" t="s">
        <v>132</v>
      </c>
      <c r="E60" s="180">
        <v>59.2</v>
      </c>
      <c r="F60" s="181"/>
      <c r="G60" s="182">
        <f t="shared" si="0"/>
        <v>0</v>
      </c>
      <c r="H60" s="181"/>
      <c r="I60" s="182">
        <f t="shared" si="1"/>
        <v>0</v>
      </c>
      <c r="J60" s="181"/>
      <c r="K60" s="182">
        <f t="shared" si="2"/>
        <v>0</v>
      </c>
      <c r="L60" s="182">
        <v>15</v>
      </c>
      <c r="M60" s="182">
        <f t="shared" si="3"/>
        <v>0</v>
      </c>
      <c r="N60" s="182">
        <v>0</v>
      </c>
      <c r="O60" s="182">
        <f t="shared" si="4"/>
        <v>0</v>
      </c>
      <c r="P60" s="182">
        <v>2.3E-3</v>
      </c>
      <c r="Q60" s="182">
        <f t="shared" si="5"/>
        <v>0.14000000000000001</v>
      </c>
      <c r="R60" s="182" t="s">
        <v>215</v>
      </c>
      <c r="S60" s="182" t="s">
        <v>134</v>
      </c>
      <c r="T60" s="183" t="s">
        <v>134</v>
      </c>
      <c r="U60" s="160">
        <v>0.10349999999999999</v>
      </c>
      <c r="V60" s="160">
        <f t="shared" si="6"/>
        <v>6.13</v>
      </c>
      <c r="W60" s="160"/>
      <c r="X60" s="160" t="s">
        <v>136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137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7">
        <v>33</v>
      </c>
      <c r="B61" s="178" t="s">
        <v>228</v>
      </c>
      <c r="C61" s="188" t="s">
        <v>229</v>
      </c>
      <c r="D61" s="179" t="s">
        <v>132</v>
      </c>
      <c r="E61" s="180">
        <v>22.3</v>
      </c>
      <c r="F61" s="181"/>
      <c r="G61" s="182">
        <f t="shared" si="0"/>
        <v>0</v>
      </c>
      <c r="H61" s="181"/>
      <c r="I61" s="182">
        <f t="shared" si="1"/>
        <v>0</v>
      </c>
      <c r="J61" s="181"/>
      <c r="K61" s="182">
        <f t="shared" si="2"/>
        <v>0</v>
      </c>
      <c r="L61" s="182">
        <v>15</v>
      </c>
      <c r="M61" s="182">
        <f t="shared" si="3"/>
        <v>0</v>
      </c>
      <c r="N61" s="182">
        <v>0</v>
      </c>
      <c r="O61" s="182">
        <f t="shared" si="4"/>
        <v>0</v>
      </c>
      <c r="P61" s="182">
        <v>3.5599999999999998E-3</v>
      </c>
      <c r="Q61" s="182">
        <f t="shared" si="5"/>
        <v>0.08</v>
      </c>
      <c r="R61" s="182" t="s">
        <v>215</v>
      </c>
      <c r="S61" s="182" t="s">
        <v>134</v>
      </c>
      <c r="T61" s="183" t="s">
        <v>134</v>
      </c>
      <c r="U61" s="160">
        <v>8.0500000000000002E-2</v>
      </c>
      <c r="V61" s="160">
        <f t="shared" si="6"/>
        <v>1.8</v>
      </c>
      <c r="W61" s="160"/>
      <c r="X61" s="160" t="s">
        <v>136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137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7">
        <v>34</v>
      </c>
      <c r="B62" s="178" t="s">
        <v>230</v>
      </c>
      <c r="C62" s="188" t="s">
        <v>231</v>
      </c>
      <c r="D62" s="179" t="s">
        <v>150</v>
      </c>
      <c r="E62" s="180">
        <v>236.16</v>
      </c>
      <c r="F62" s="181"/>
      <c r="G62" s="182">
        <f t="shared" si="0"/>
        <v>0</v>
      </c>
      <c r="H62" s="181"/>
      <c r="I62" s="182">
        <f t="shared" si="1"/>
        <v>0</v>
      </c>
      <c r="J62" s="181"/>
      <c r="K62" s="182">
        <f t="shared" si="2"/>
        <v>0</v>
      </c>
      <c r="L62" s="182">
        <v>15</v>
      </c>
      <c r="M62" s="182">
        <f t="shared" si="3"/>
        <v>0</v>
      </c>
      <c r="N62" s="182">
        <v>2.2599999999999999E-3</v>
      </c>
      <c r="O62" s="182">
        <f t="shared" si="4"/>
        <v>0.53</v>
      </c>
      <c r="P62" s="182">
        <v>0</v>
      </c>
      <c r="Q62" s="182">
        <f t="shared" si="5"/>
        <v>0</v>
      </c>
      <c r="R62" s="182"/>
      <c r="S62" s="182" t="s">
        <v>160</v>
      </c>
      <c r="T62" s="183" t="s">
        <v>134</v>
      </c>
      <c r="U62" s="160">
        <v>1.2179500000000001</v>
      </c>
      <c r="V62" s="160">
        <f t="shared" si="6"/>
        <v>287.63</v>
      </c>
      <c r="W62" s="160"/>
      <c r="X62" s="160" t="s">
        <v>136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137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7">
        <v>35</v>
      </c>
      <c r="B63" s="178" t="s">
        <v>232</v>
      </c>
      <c r="C63" s="188" t="s">
        <v>233</v>
      </c>
      <c r="D63" s="179" t="s">
        <v>214</v>
      </c>
      <c r="E63" s="180">
        <v>2</v>
      </c>
      <c r="F63" s="181"/>
      <c r="G63" s="182">
        <f t="shared" si="0"/>
        <v>0</v>
      </c>
      <c r="H63" s="181"/>
      <c r="I63" s="182">
        <f t="shared" si="1"/>
        <v>0</v>
      </c>
      <c r="J63" s="181"/>
      <c r="K63" s="182">
        <f t="shared" si="2"/>
        <v>0</v>
      </c>
      <c r="L63" s="182">
        <v>15</v>
      </c>
      <c r="M63" s="182">
        <f t="shared" si="3"/>
        <v>0</v>
      </c>
      <c r="N63" s="182">
        <v>6.5500000000000003E-3</v>
      </c>
      <c r="O63" s="182">
        <f t="shared" si="4"/>
        <v>0.01</v>
      </c>
      <c r="P63" s="182">
        <v>0</v>
      </c>
      <c r="Q63" s="182">
        <f t="shared" si="5"/>
        <v>0</v>
      </c>
      <c r="R63" s="182"/>
      <c r="S63" s="182" t="s">
        <v>160</v>
      </c>
      <c r="T63" s="183" t="s">
        <v>134</v>
      </c>
      <c r="U63" s="160">
        <v>1.4524999999999999</v>
      </c>
      <c r="V63" s="160">
        <f t="shared" si="6"/>
        <v>2.91</v>
      </c>
      <c r="W63" s="160"/>
      <c r="X63" s="160" t="s">
        <v>136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137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7">
        <v>36</v>
      </c>
      <c r="B64" s="178" t="s">
        <v>234</v>
      </c>
      <c r="C64" s="188" t="s">
        <v>235</v>
      </c>
      <c r="D64" s="179" t="s">
        <v>132</v>
      </c>
      <c r="E64" s="180">
        <v>16</v>
      </c>
      <c r="F64" s="181"/>
      <c r="G64" s="182">
        <f t="shared" si="0"/>
        <v>0</v>
      </c>
      <c r="H64" s="181"/>
      <c r="I64" s="182">
        <f t="shared" si="1"/>
        <v>0</v>
      </c>
      <c r="J64" s="181"/>
      <c r="K64" s="182">
        <f t="shared" si="2"/>
        <v>0</v>
      </c>
      <c r="L64" s="182">
        <v>15</v>
      </c>
      <c r="M64" s="182">
        <f t="shared" si="3"/>
        <v>0</v>
      </c>
      <c r="N64" s="182">
        <v>0</v>
      </c>
      <c r="O64" s="182">
        <f t="shared" si="4"/>
        <v>0</v>
      </c>
      <c r="P64" s="182">
        <v>0</v>
      </c>
      <c r="Q64" s="182">
        <f t="shared" si="5"/>
        <v>0</v>
      </c>
      <c r="R64" s="182"/>
      <c r="S64" s="182" t="s">
        <v>160</v>
      </c>
      <c r="T64" s="183" t="s">
        <v>135</v>
      </c>
      <c r="U64" s="160">
        <v>0</v>
      </c>
      <c r="V64" s="160">
        <f t="shared" si="6"/>
        <v>0</v>
      </c>
      <c r="W64" s="160"/>
      <c r="X64" s="160" t="s">
        <v>136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137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77">
        <v>37</v>
      </c>
      <c r="B65" s="178" t="s">
        <v>236</v>
      </c>
      <c r="C65" s="188" t="s">
        <v>237</v>
      </c>
      <c r="D65" s="179" t="s">
        <v>238</v>
      </c>
      <c r="E65" s="180">
        <v>3</v>
      </c>
      <c r="F65" s="181"/>
      <c r="G65" s="182">
        <f t="shared" si="0"/>
        <v>0</v>
      </c>
      <c r="H65" s="181"/>
      <c r="I65" s="182">
        <f t="shared" si="1"/>
        <v>0</v>
      </c>
      <c r="J65" s="181"/>
      <c r="K65" s="182">
        <f t="shared" si="2"/>
        <v>0</v>
      </c>
      <c r="L65" s="182">
        <v>15</v>
      </c>
      <c r="M65" s="182">
        <f t="shared" si="3"/>
        <v>0</v>
      </c>
      <c r="N65" s="182">
        <v>0</v>
      </c>
      <c r="O65" s="182">
        <f t="shared" si="4"/>
        <v>0</v>
      </c>
      <c r="P65" s="182">
        <v>0</v>
      </c>
      <c r="Q65" s="182">
        <f t="shared" si="5"/>
        <v>0</v>
      </c>
      <c r="R65" s="182"/>
      <c r="S65" s="182" t="s">
        <v>160</v>
      </c>
      <c r="T65" s="183" t="s">
        <v>135</v>
      </c>
      <c r="U65" s="160">
        <v>0</v>
      </c>
      <c r="V65" s="160">
        <f t="shared" si="6"/>
        <v>0</v>
      </c>
      <c r="W65" s="160"/>
      <c r="X65" s="160" t="s">
        <v>136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137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outlineLevel="1" x14ac:dyDescent="0.2">
      <c r="A66" s="177">
        <v>38</v>
      </c>
      <c r="B66" s="178" t="s">
        <v>239</v>
      </c>
      <c r="C66" s="188" t="s">
        <v>240</v>
      </c>
      <c r="D66" s="179" t="s">
        <v>238</v>
      </c>
      <c r="E66" s="180">
        <v>1</v>
      </c>
      <c r="F66" s="181"/>
      <c r="G66" s="182">
        <f t="shared" si="0"/>
        <v>0</v>
      </c>
      <c r="H66" s="181"/>
      <c r="I66" s="182">
        <f t="shared" si="1"/>
        <v>0</v>
      </c>
      <c r="J66" s="181"/>
      <c r="K66" s="182">
        <f t="shared" si="2"/>
        <v>0</v>
      </c>
      <c r="L66" s="182">
        <v>15</v>
      </c>
      <c r="M66" s="182">
        <f t="shared" si="3"/>
        <v>0</v>
      </c>
      <c r="N66" s="182">
        <v>0</v>
      </c>
      <c r="O66" s="182">
        <f t="shared" si="4"/>
        <v>0</v>
      </c>
      <c r="P66" s="182">
        <v>0</v>
      </c>
      <c r="Q66" s="182">
        <f t="shared" si="5"/>
        <v>0</v>
      </c>
      <c r="R66" s="182"/>
      <c r="S66" s="182" t="s">
        <v>160</v>
      </c>
      <c r="T66" s="183" t="s">
        <v>135</v>
      </c>
      <c r="U66" s="160">
        <v>0</v>
      </c>
      <c r="V66" s="160">
        <f t="shared" si="6"/>
        <v>0</v>
      </c>
      <c r="W66" s="160"/>
      <c r="X66" s="160" t="s">
        <v>136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137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33.75" outlineLevel="1" x14ac:dyDescent="0.2">
      <c r="A67" s="177">
        <v>39</v>
      </c>
      <c r="B67" s="178" t="s">
        <v>241</v>
      </c>
      <c r="C67" s="188" t="s">
        <v>242</v>
      </c>
      <c r="D67" s="179" t="s">
        <v>243</v>
      </c>
      <c r="E67" s="180">
        <v>1</v>
      </c>
      <c r="F67" s="181"/>
      <c r="G67" s="182">
        <f t="shared" si="0"/>
        <v>0</v>
      </c>
      <c r="H67" s="181"/>
      <c r="I67" s="182">
        <f t="shared" si="1"/>
        <v>0</v>
      </c>
      <c r="J67" s="181"/>
      <c r="K67" s="182">
        <f t="shared" si="2"/>
        <v>0</v>
      </c>
      <c r="L67" s="182">
        <v>15</v>
      </c>
      <c r="M67" s="182">
        <f t="shared" si="3"/>
        <v>0</v>
      </c>
      <c r="N67" s="182">
        <v>0</v>
      </c>
      <c r="O67" s="182">
        <f t="shared" si="4"/>
        <v>0</v>
      </c>
      <c r="P67" s="182">
        <v>0</v>
      </c>
      <c r="Q67" s="182">
        <f t="shared" si="5"/>
        <v>0</v>
      </c>
      <c r="R67" s="182"/>
      <c r="S67" s="182" t="s">
        <v>160</v>
      </c>
      <c r="T67" s="183" t="s">
        <v>135</v>
      </c>
      <c r="U67" s="160">
        <v>0</v>
      </c>
      <c r="V67" s="160">
        <f t="shared" si="6"/>
        <v>0</v>
      </c>
      <c r="W67" s="160"/>
      <c r="X67" s="160" t="s">
        <v>136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137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7">
        <v>40</v>
      </c>
      <c r="B68" s="178" t="s">
        <v>244</v>
      </c>
      <c r="C68" s="188" t="s">
        <v>245</v>
      </c>
      <c r="D68" s="179" t="s">
        <v>238</v>
      </c>
      <c r="E68" s="180">
        <v>2</v>
      </c>
      <c r="F68" s="181"/>
      <c r="G68" s="182">
        <f t="shared" si="0"/>
        <v>0</v>
      </c>
      <c r="H68" s="181"/>
      <c r="I68" s="182">
        <f t="shared" si="1"/>
        <v>0</v>
      </c>
      <c r="J68" s="181"/>
      <c r="K68" s="182">
        <f t="shared" si="2"/>
        <v>0</v>
      </c>
      <c r="L68" s="182">
        <v>15</v>
      </c>
      <c r="M68" s="182">
        <f t="shared" si="3"/>
        <v>0</v>
      </c>
      <c r="N68" s="182">
        <v>0</v>
      </c>
      <c r="O68" s="182">
        <f t="shared" si="4"/>
        <v>0</v>
      </c>
      <c r="P68" s="182">
        <v>0</v>
      </c>
      <c r="Q68" s="182">
        <f t="shared" si="5"/>
        <v>0</v>
      </c>
      <c r="R68" s="182"/>
      <c r="S68" s="182" t="s">
        <v>160</v>
      </c>
      <c r="T68" s="183" t="s">
        <v>246</v>
      </c>
      <c r="U68" s="160">
        <v>0</v>
      </c>
      <c r="V68" s="160">
        <f t="shared" si="6"/>
        <v>0</v>
      </c>
      <c r="W68" s="160"/>
      <c r="X68" s="160" t="s">
        <v>136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137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77">
        <v>41</v>
      </c>
      <c r="B69" s="178" t="s">
        <v>247</v>
      </c>
      <c r="C69" s="188" t="s">
        <v>248</v>
      </c>
      <c r="D69" s="179" t="s">
        <v>150</v>
      </c>
      <c r="E69" s="180">
        <v>7.02</v>
      </c>
      <c r="F69" s="181"/>
      <c r="G69" s="182">
        <f t="shared" si="0"/>
        <v>0</v>
      </c>
      <c r="H69" s="181"/>
      <c r="I69" s="182">
        <f t="shared" si="1"/>
        <v>0</v>
      </c>
      <c r="J69" s="181"/>
      <c r="K69" s="182">
        <f t="shared" si="2"/>
        <v>0</v>
      </c>
      <c r="L69" s="182">
        <v>15</v>
      </c>
      <c r="M69" s="182">
        <f t="shared" si="3"/>
        <v>0</v>
      </c>
      <c r="N69" s="182">
        <v>0</v>
      </c>
      <c r="O69" s="182">
        <f t="shared" si="4"/>
        <v>0</v>
      </c>
      <c r="P69" s="182">
        <v>0</v>
      </c>
      <c r="Q69" s="182">
        <f t="shared" si="5"/>
        <v>0</v>
      </c>
      <c r="R69" s="182"/>
      <c r="S69" s="182" t="s">
        <v>160</v>
      </c>
      <c r="T69" s="183" t="s">
        <v>135</v>
      </c>
      <c r="U69" s="160">
        <v>0</v>
      </c>
      <c r="V69" s="160">
        <f t="shared" si="6"/>
        <v>0</v>
      </c>
      <c r="W69" s="160"/>
      <c r="X69" s="160" t="s">
        <v>136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137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1" x14ac:dyDescent="0.2">
      <c r="A70" s="177">
        <v>42</v>
      </c>
      <c r="B70" s="178" t="s">
        <v>249</v>
      </c>
      <c r="C70" s="188" t="s">
        <v>250</v>
      </c>
      <c r="D70" s="179" t="s">
        <v>159</v>
      </c>
      <c r="E70" s="180">
        <v>2</v>
      </c>
      <c r="F70" s="181"/>
      <c r="G70" s="182">
        <f t="shared" si="0"/>
        <v>0</v>
      </c>
      <c r="H70" s="181"/>
      <c r="I70" s="182">
        <f t="shared" si="1"/>
        <v>0</v>
      </c>
      <c r="J70" s="181"/>
      <c r="K70" s="182">
        <f t="shared" si="2"/>
        <v>0</v>
      </c>
      <c r="L70" s="182">
        <v>15</v>
      </c>
      <c r="M70" s="182">
        <f t="shared" si="3"/>
        <v>0</v>
      </c>
      <c r="N70" s="182">
        <v>0</v>
      </c>
      <c r="O70" s="182">
        <f t="shared" si="4"/>
        <v>0</v>
      </c>
      <c r="P70" s="182">
        <v>0</v>
      </c>
      <c r="Q70" s="182">
        <f t="shared" si="5"/>
        <v>0</v>
      </c>
      <c r="R70" s="182"/>
      <c r="S70" s="182" t="s">
        <v>160</v>
      </c>
      <c r="T70" s="183" t="s">
        <v>135</v>
      </c>
      <c r="U70" s="160">
        <v>0</v>
      </c>
      <c r="V70" s="160">
        <f t="shared" si="6"/>
        <v>0</v>
      </c>
      <c r="W70" s="160"/>
      <c r="X70" s="160" t="s">
        <v>136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137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7">
        <v>43</v>
      </c>
      <c r="B71" s="178" t="s">
        <v>251</v>
      </c>
      <c r="C71" s="188" t="s">
        <v>252</v>
      </c>
      <c r="D71" s="179" t="s">
        <v>132</v>
      </c>
      <c r="E71" s="180">
        <v>12.4</v>
      </c>
      <c r="F71" s="181"/>
      <c r="G71" s="182">
        <f t="shared" si="0"/>
        <v>0</v>
      </c>
      <c r="H71" s="181"/>
      <c r="I71" s="182">
        <f t="shared" si="1"/>
        <v>0</v>
      </c>
      <c r="J71" s="181"/>
      <c r="K71" s="182">
        <f t="shared" si="2"/>
        <v>0</v>
      </c>
      <c r="L71" s="182">
        <v>15</v>
      </c>
      <c r="M71" s="182">
        <f t="shared" si="3"/>
        <v>0</v>
      </c>
      <c r="N71" s="182">
        <v>0</v>
      </c>
      <c r="O71" s="182">
        <f t="shared" si="4"/>
        <v>0</v>
      </c>
      <c r="P71" s="182">
        <v>0</v>
      </c>
      <c r="Q71" s="182">
        <f t="shared" si="5"/>
        <v>0</v>
      </c>
      <c r="R71" s="182"/>
      <c r="S71" s="182" t="s">
        <v>160</v>
      </c>
      <c r="T71" s="183" t="s">
        <v>135</v>
      </c>
      <c r="U71" s="160">
        <v>0</v>
      </c>
      <c r="V71" s="160">
        <f t="shared" si="6"/>
        <v>0</v>
      </c>
      <c r="W71" s="160"/>
      <c r="X71" s="160" t="s">
        <v>136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137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7">
        <v>44</v>
      </c>
      <c r="B72" s="178" t="s">
        <v>253</v>
      </c>
      <c r="C72" s="188" t="s">
        <v>254</v>
      </c>
      <c r="D72" s="179" t="s">
        <v>238</v>
      </c>
      <c r="E72" s="180">
        <v>1</v>
      </c>
      <c r="F72" s="181"/>
      <c r="G72" s="182">
        <f t="shared" si="0"/>
        <v>0</v>
      </c>
      <c r="H72" s="181"/>
      <c r="I72" s="182">
        <f t="shared" si="1"/>
        <v>0</v>
      </c>
      <c r="J72" s="181"/>
      <c r="K72" s="182">
        <f t="shared" si="2"/>
        <v>0</v>
      </c>
      <c r="L72" s="182">
        <v>15</v>
      </c>
      <c r="M72" s="182">
        <f t="shared" si="3"/>
        <v>0</v>
      </c>
      <c r="N72" s="182">
        <v>0</v>
      </c>
      <c r="O72" s="182">
        <f t="shared" si="4"/>
        <v>0</v>
      </c>
      <c r="P72" s="182">
        <v>0</v>
      </c>
      <c r="Q72" s="182">
        <f t="shared" si="5"/>
        <v>0</v>
      </c>
      <c r="R72" s="182"/>
      <c r="S72" s="182" t="s">
        <v>160</v>
      </c>
      <c r="T72" s="183" t="s">
        <v>135</v>
      </c>
      <c r="U72" s="160">
        <v>0</v>
      </c>
      <c r="V72" s="160">
        <f t="shared" si="6"/>
        <v>0</v>
      </c>
      <c r="W72" s="160"/>
      <c r="X72" s="160" t="s">
        <v>136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137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45</v>
      </c>
      <c r="B73" s="178" t="s">
        <v>255</v>
      </c>
      <c r="C73" s="188" t="s">
        <v>346</v>
      </c>
      <c r="D73" s="179" t="s">
        <v>132</v>
      </c>
      <c r="E73" s="180">
        <v>16</v>
      </c>
      <c r="F73" s="181"/>
      <c r="G73" s="182">
        <f t="shared" si="0"/>
        <v>0</v>
      </c>
      <c r="H73" s="181"/>
      <c r="I73" s="182">
        <f t="shared" si="1"/>
        <v>0</v>
      </c>
      <c r="J73" s="181"/>
      <c r="K73" s="182">
        <f t="shared" si="2"/>
        <v>0</v>
      </c>
      <c r="L73" s="182">
        <v>15</v>
      </c>
      <c r="M73" s="182">
        <f t="shared" si="3"/>
        <v>0</v>
      </c>
      <c r="N73" s="182">
        <v>2.6099999999999999E-3</v>
      </c>
      <c r="O73" s="182">
        <f t="shared" si="4"/>
        <v>0.04</v>
      </c>
      <c r="P73" s="182">
        <v>0</v>
      </c>
      <c r="Q73" s="182">
        <f t="shared" si="5"/>
        <v>0</v>
      </c>
      <c r="R73" s="182"/>
      <c r="S73" s="182" t="s">
        <v>160</v>
      </c>
      <c r="T73" s="183" t="s">
        <v>134</v>
      </c>
      <c r="U73" s="160">
        <v>0.47899999999999998</v>
      </c>
      <c r="V73" s="160">
        <f t="shared" si="6"/>
        <v>7.66</v>
      </c>
      <c r="W73" s="160"/>
      <c r="X73" s="160" t="s">
        <v>136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137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7">
        <v>46</v>
      </c>
      <c r="B74" s="178" t="s">
        <v>256</v>
      </c>
      <c r="C74" s="188" t="s">
        <v>347</v>
      </c>
      <c r="D74" s="179" t="s">
        <v>214</v>
      </c>
      <c r="E74" s="180">
        <v>4</v>
      </c>
      <c r="F74" s="181"/>
      <c r="G74" s="182">
        <f t="shared" si="0"/>
        <v>0</v>
      </c>
      <c r="H74" s="181"/>
      <c r="I74" s="182">
        <f t="shared" si="1"/>
        <v>0</v>
      </c>
      <c r="J74" s="181"/>
      <c r="K74" s="182">
        <f t="shared" si="2"/>
        <v>0</v>
      </c>
      <c r="L74" s="182">
        <v>15</v>
      </c>
      <c r="M74" s="182">
        <f t="shared" si="3"/>
        <v>0</v>
      </c>
      <c r="N74" s="182">
        <v>2.9999999999999997E-4</v>
      </c>
      <c r="O74" s="182">
        <f t="shared" si="4"/>
        <v>0</v>
      </c>
      <c r="P74" s="182">
        <v>0</v>
      </c>
      <c r="Q74" s="182">
        <f t="shared" si="5"/>
        <v>0</v>
      </c>
      <c r="R74" s="182"/>
      <c r="S74" s="182" t="s">
        <v>160</v>
      </c>
      <c r="T74" s="183" t="s">
        <v>134</v>
      </c>
      <c r="U74" s="160">
        <v>0.39600000000000002</v>
      </c>
      <c r="V74" s="160">
        <f t="shared" si="6"/>
        <v>1.58</v>
      </c>
      <c r="W74" s="160"/>
      <c r="X74" s="160" t="s">
        <v>136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137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7">
        <v>47</v>
      </c>
      <c r="B75" s="178" t="s">
        <v>257</v>
      </c>
      <c r="C75" s="188" t="s">
        <v>348</v>
      </c>
      <c r="D75" s="179" t="s">
        <v>214</v>
      </c>
      <c r="E75" s="180">
        <v>2</v>
      </c>
      <c r="F75" s="181"/>
      <c r="G75" s="182">
        <f t="shared" si="0"/>
        <v>0</v>
      </c>
      <c r="H75" s="181"/>
      <c r="I75" s="182">
        <f t="shared" si="1"/>
        <v>0</v>
      </c>
      <c r="J75" s="181"/>
      <c r="K75" s="182">
        <f t="shared" si="2"/>
        <v>0</v>
      </c>
      <c r="L75" s="182">
        <v>15</v>
      </c>
      <c r="M75" s="182">
        <f t="shared" si="3"/>
        <v>0</v>
      </c>
      <c r="N75" s="182">
        <v>1.7000000000000001E-4</v>
      </c>
      <c r="O75" s="182">
        <f t="shared" si="4"/>
        <v>0</v>
      </c>
      <c r="P75" s="182">
        <v>0</v>
      </c>
      <c r="Q75" s="182">
        <f t="shared" si="5"/>
        <v>0</v>
      </c>
      <c r="R75" s="182"/>
      <c r="S75" s="182" t="s">
        <v>160</v>
      </c>
      <c r="T75" s="183" t="s">
        <v>134</v>
      </c>
      <c r="U75" s="160">
        <v>9.085E-2</v>
      </c>
      <c r="V75" s="160">
        <f t="shared" si="6"/>
        <v>0.18</v>
      </c>
      <c r="W75" s="160"/>
      <c r="X75" s="160" t="s">
        <v>136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137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48</v>
      </c>
      <c r="B76" s="178" t="s">
        <v>258</v>
      </c>
      <c r="C76" s="188" t="s">
        <v>349</v>
      </c>
      <c r="D76" s="179" t="s">
        <v>132</v>
      </c>
      <c r="E76" s="180">
        <v>10.5</v>
      </c>
      <c r="F76" s="181"/>
      <c r="G76" s="182">
        <f t="shared" si="0"/>
        <v>0</v>
      </c>
      <c r="H76" s="181"/>
      <c r="I76" s="182">
        <f t="shared" si="1"/>
        <v>0</v>
      </c>
      <c r="J76" s="181"/>
      <c r="K76" s="182">
        <f t="shared" si="2"/>
        <v>0</v>
      </c>
      <c r="L76" s="182">
        <v>15</v>
      </c>
      <c r="M76" s="182">
        <f t="shared" si="3"/>
        <v>0</v>
      </c>
      <c r="N76" s="182">
        <v>1.5900000000000001E-3</v>
      </c>
      <c r="O76" s="182">
        <f t="shared" si="4"/>
        <v>0.02</v>
      </c>
      <c r="P76" s="182">
        <v>0</v>
      </c>
      <c r="Q76" s="182">
        <f t="shared" si="5"/>
        <v>0</v>
      </c>
      <c r="R76" s="182"/>
      <c r="S76" s="182" t="s">
        <v>160</v>
      </c>
      <c r="T76" s="183" t="s">
        <v>134</v>
      </c>
      <c r="U76" s="160">
        <v>0.36454999999999999</v>
      </c>
      <c r="V76" s="160">
        <f t="shared" si="6"/>
        <v>3.83</v>
      </c>
      <c r="W76" s="160"/>
      <c r="X76" s="160" t="s">
        <v>136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137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7">
        <v>49</v>
      </c>
      <c r="B77" s="178" t="s">
        <v>259</v>
      </c>
      <c r="C77" s="188" t="s">
        <v>350</v>
      </c>
      <c r="D77" s="179" t="s">
        <v>260</v>
      </c>
      <c r="E77" s="180">
        <v>2</v>
      </c>
      <c r="F77" s="181"/>
      <c r="G77" s="182">
        <f t="shared" si="0"/>
        <v>0</v>
      </c>
      <c r="H77" s="181"/>
      <c r="I77" s="182">
        <f t="shared" si="1"/>
        <v>0</v>
      </c>
      <c r="J77" s="181"/>
      <c r="K77" s="182">
        <f t="shared" si="2"/>
        <v>0</v>
      </c>
      <c r="L77" s="182">
        <v>15</v>
      </c>
      <c r="M77" s="182">
        <f t="shared" si="3"/>
        <v>0</v>
      </c>
      <c r="N77" s="182">
        <v>0</v>
      </c>
      <c r="O77" s="182">
        <f t="shared" si="4"/>
        <v>0</v>
      </c>
      <c r="P77" s="182">
        <v>0</v>
      </c>
      <c r="Q77" s="182">
        <f t="shared" si="5"/>
        <v>0</v>
      </c>
      <c r="R77" s="182"/>
      <c r="S77" s="182" t="s">
        <v>160</v>
      </c>
      <c r="T77" s="183" t="s">
        <v>135</v>
      </c>
      <c r="U77" s="160">
        <v>0</v>
      </c>
      <c r="V77" s="160">
        <f t="shared" si="6"/>
        <v>0</v>
      </c>
      <c r="W77" s="160"/>
      <c r="X77" s="160" t="s">
        <v>136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137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7">
        <v>50</v>
      </c>
      <c r="B78" s="178" t="s">
        <v>261</v>
      </c>
      <c r="C78" s="188" t="s">
        <v>351</v>
      </c>
      <c r="D78" s="179" t="s">
        <v>132</v>
      </c>
      <c r="E78" s="180">
        <v>13.2</v>
      </c>
      <c r="F78" s="181"/>
      <c r="G78" s="182">
        <f t="shared" si="0"/>
        <v>0</v>
      </c>
      <c r="H78" s="181"/>
      <c r="I78" s="182">
        <f t="shared" si="1"/>
        <v>0</v>
      </c>
      <c r="J78" s="181"/>
      <c r="K78" s="182">
        <f t="shared" si="2"/>
        <v>0</v>
      </c>
      <c r="L78" s="182">
        <v>15</v>
      </c>
      <c r="M78" s="182">
        <f t="shared" si="3"/>
        <v>0</v>
      </c>
      <c r="N78" s="182">
        <v>1.5900000000000001E-3</v>
      </c>
      <c r="O78" s="182">
        <f t="shared" si="4"/>
        <v>0.02</v>
      </c>
      <c r="P78" s="182">
        <v>0</v>
      </c>
      <c r="Q78" s="182">
        <f t="shared" si="5"/>
        <v>0</v>
      </c>
      <c r="R78" s="182"/>
      <c r="S78" s="182" t="s">
        <v>160</v>
      </c>
      <c r="T78" s="183" t="s">
        <v>134</v>
      </c>
      <c r="U78" s="160">
        <v>0.36454999999999999</v>
      </c>
      <c r="V78" s="160">
        <f t="shared" si="6"/>
        <v>4.8099999999999996</v>
      </c>
      <c r="W78" s="160"/>
      <c r="X78" s="160" t="s">
        <v>136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137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77">
        <v>51</v>
      </c>
      <c r="B79" s="178" t="s">
        <v>262</v>
      </c>
      <c r="C79" s="188" t="s">
        <v>263</v>
      </c>
      <c r="D79" s="179" t="s">
        <v>132</v>
      </c>
      <c r="E79" s="180">
        <v>6.2</v>
      </c>
      <c r="F79" s="181"/>
      <c r="G79" s="182">
        <f t="shared" si="0"/>
        <v>0</v>
      </c>
      <c r="H79" s="181"/>
      <c r="I79" s="182">
        <f t="shared" si="1"/>
        <v>0</v>
      </c>
      <c r="J79" s="181"/>
      <c r="K79" s="182">
        <f t="shared" si="2"/>
        <v>0</v>
      </c>
      <c r="L79" s="182">
        <v>15</v>
      </c>
      <c r="M79" s="182">
        <f t="shared" si="3"/>
        <v>0</v>
      </c>
      <c r="N79" s="182">
        <v>0</v>
      </c>
      <c r="O79" s="182">
        <f t="shared" si="4"/>
        <v>0</v>
      </c>
      <c r="P79" s="182">
        <v>0</v>
      </c>
      <c r="Q79" s="182">
        <f t="shared" si="5"/>
        <v>0</v>
      </c>
      <c r="R79" s="182"/>
      <c r="S79" s="182" t="s">
        <v>160</v>
      </c>
      <c r="T79" s="183" t="s">
        <v>135</v>
      </c>
      <c r="U79" s="160">
        <v>0</v>
      </c>
      <c r="V79" s="160">
        <f t="shared" si="6"/>
        <v>0</v>
      </c>
      <c r="W79" s="160"/>
      <c r="X79" s="160" t="s">
        <v>136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137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7">
        <v>52</v>
      </c>
      <c r="B80" s="178" t="s">
        <v>264</v>
      </c>
      <c r="C80" s="188" t="s">
        <v>265</v>
      </c>
      <c r="D80" s="179" t="s">
        <v>132</v>
      </c>
      <c r="E80" s="180">
        <v>28.2</v>
      </c>
      <c r="F80" s="181"/>
      <c r="G80" s="182">
        <f t="shared" si="0"/>
        <v>0</v>
      </c>
      <c r="H80" s="181"/>
      <c r="I80" s="182">
        <f t="shared" si="1"/>
        <v>0</v>
      </c>
      <c r="J80" s="181"/>
      <c r="K80" s="182">
        <f t="shared" si="2"/>
        <v>0</v>
      </c>
      <c r="L80" s="182">
        <v>15</v>
      </c>
      <c r="M80" s="182">
        <f t="shared" si="3"/>
        <v>0</v>
      </c>
      <c r="N80" s="182">
        <v>0</v>
      </c>
      <c r="O80" s="182">
        <f t="shared" si="4"/>
        <v>0</v>
      </c>
      <c r="P80" s="182">
        <v>0</v>
      </c>
      <c r="Q80" s="182">
        <f t="shared" si="5"/>
        <v>0</v>
      </c>
      <c r="R80" s="182"/>
      <c r="S80" s="182" t="s">
        <v>160</v>
      </c>
      <c r="T80" s="183" t="s">
        <v>135</v>
      </c>
      <c r="U80" s="160">
        <v>0</v>
      </c>
      <c r="V80" s="160">
        <f t="shared" si="6"/>
        <v>0</v>
      </c>
      <c r="W80" s="160"/>
      <c r="X80" s="160" t="s">
        <v>136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137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177">
        <v>53</v>
      </c>
      <c r="B81" s="178" t="s">
        <v>266</v>
      </c>
      <c r="C81" s="188" t="s">
        <v>267</v>
      </c>
      <c r="D81" s="179" t="s">
        <v>132</v>
      </c>
      <c r="E81" s="180">
        <v>28.2</v>
      </c>
      <c r="F81" s="181"/>
      <c r="G81" s="182">
        <f t="shared" si="0"/>
        <v>0</v>
      </c>
      <c r="H81" s="181"/>
      <c r="I81" s="182">
        <f t="shared" si="1"/>
        <v>0</v>
      </c>
      <c r="J81" s="181"/>
      <c r="K81" s="182">
        <f t="shared" si="2"/>
        <v>0</v>
      </c>
      <c r="L81" s="182">
        <v>15</v>
      </c>
      <c r="M81" s="182">
        <f t="shared" si="3"/>
        <v>0</v>
      </c>
      <c r="N81" s="182">
        <v>0</v>
      </c>
      <c r="O81" s="182">
        <f t="shared" si="4"/>
        <v>0</v>
      </c>
      <c r="P81" s="182">
        <v>0</v>
      </c>
      <c r="Q81" s="182">
        <f t="shared" si="5"/>
        <v>0</v>
      </c>
      <c r="R81" s="182"/>
      <c r="S81" s="182" t="s">
        <v>160</v>
      </c>
      <c r="T81" s="183" t="s">
        <v>135</v>
      </c>
      <c r="U81" s="160">
        <v>0</v>
      </c>
      <c r="V81" s="160">
        <f t="shared" si="6"/>
        <v>0</v>
      </c>
      <c r="W81" s="160"/>
      <c r="X81" s="160" t="s">
        <v>136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137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77">
        <v>54</v>
      </c>
      <c r="B82" s="178" t="s">
        <v>268</v>
      </c>
      <c r="C82" s="188" t="s">
        <v>269</v>
      </c>
      <c r="D82" s="179" t="s">
        <v>238</v>
      </c>
      <c r="E82" s="180">
        <v>2</v>
      </c>
      <c r="F82" s="181"/>
      <c r="G82" s="182">
        <f t="shared" si="0"/>
        <v>0</v>
      </c>
      <c r="H82" s="181"/>
      <c r="I82" s="182">
        <f t="shared" si="1"/>
        <v>0</v>
      </c>
      <c r="J82" s="181"/>
      <c r="K82" s="182">
        <f t="shared" si="2"/>
        <v>0</v>
      </c>
      <c r="L82" s="182">
        <v>15</v>
      </c>
      <c r="M82" s="182">
        <f t="shared" si="3"/>
        <v>0</v>
      </c>
      <c r="N82" s="182">
        <v>0</v>
      </c>
      <c r="O82" s="182">
        <f t="shared" si="4"/>
        <v>0</v>
      </c>
      <c r="P82" s="182">
        <v>0</v>
      </c>
      <c r="Q82" s="182">
        <f t="shared" si="5"/>
        <v>0</v>
      </c>
      <c r="R82" s="182"/>
      <c r="S82" s="182" t="s">
        <v>160</v>
      </c>
      <c r="T82" s="183" t="s">
        <v>135</v>
      </c>
      <c r="U82" s="160">
        <v>0</v>
      </c>
      <c r="V82" s="160">
        <f t="shared" si="6"/>
        <v>0</v>
      </c>
      <c r="W82" s="160"/>
      <c r="X82" s="160" t="s">
        <v>136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137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69">
        <v>55</v>
      </c>
      <c r="B83" s="170" t="s">
        <v>270</v>
      </c>
      <c r="C83" s="187" t="s">
        <v>352</v>
      </c>
      <c r="D83" s="171" t="s">
        <v>214</v>
      </c>
      <c r="E83" s="172">
        <v>2</v>
      </c>
      <c r="F83" s="173"/>
      <c r="G83" s="174">
        <f t="shared" si="0"/>
        <v>0</v>
      </c>
      <c r="H83" s="173"/>
      <c r="I83" s="174">
        <f t="shared" si="1"/>
        <v>0</v>
      </c>
      <c r="J83" s="173"/>
      <c r="K83" s="174">
        <f t="shared" si="2"/>
        <v>0</v>
      </c>
      <c r="L83" s="174">
        <v>15</v>
      </c>
      <c r="M83" s="174">
        <f t="shared" si="3"/>
        <v>0</v>
      </c>
      <c r="N83" s="174">
        <v>3.5999999999999997E-2</v>
      </c>
      <c r="O83" s="174">
        <f t="shared" si="4"/>
        <v>7.0000000000000007E-2</v>
      </c>
      <c r="P83" s="174">
        <v>0</v>
      </c>
      <c r="Q83" s="174">
        <f t="shared" si="5"/>
        <v>0</v>
      </c>
      <c r="R83" s="174"/>
      <c r="S83" s="174" t="s">
        <v>160</v>
      </c>
      <c r="T83" s="175" t="s">
        <v>135</v>
      </c>
      <c r="U83" s="160">
        <v>0</v>
      </c>
      <c r="V83" s="160">
        <f t="shared" si="6"/>
        <v>0</v>
      </c>
      <c r="W83" s="160"/>
      <c r="X83" s="160" t="s">
        <v>192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193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>
        <v>56</v>
      </c>
      <c r="B84" s="158" t="s">
        <v>271</v>
      </c>
      <c r="C84" s="189" t="s">
        <v>272</v>
      </c>
      <c r="D84" s="159" t="s">
        <v>0</v>
      </c>
      <c r="E84" s="184"/>
      <c r="F84" s="161"/>
      <c r="G84" s="160">
        <f t="shared" si="0"/>
        <v>0</v>
      </c>
      <c r="H84" s="161"/>
      <c r="I84" s="160">
        <f t="shared" si="1"/>
        <v>0</v>
      </c>
      <c r="J84" s="161"/>
      <c r="K84" s="160">
        <f t="shared" si="2"/>
        <v>0</v>
      </c>
      <c r="L84" s="160">
        <v>15</v>
      </c>
      <c r="M84" s="160">
        <f t="shared" si="3"/>
        <v>0</v>
      </c>
      <c r="N84" s="160">
        <v>0</v>
      </c>
      <c r="O84" s="160">
        <f t="shared" si="4"/>
        <v>0</v>
      </c>
      <c r="P84" s="160">
        <v>0</v>
      </c>
      <c r="Q84" s="160">
        <f t="shared" si="5"/>
        <v>0</v>
      </c>
      <c r="R84" s="160" t="s">
        <v>215</v>
      </c>
      <c r="S84" s="160" t="s">
        <v>134</v>
      </c>
      <c r="T84" s="160" t="s">
        <v>134</v>
      </c>
      <c r="U84" s="160">
        <v>0</v>
      </c>
      <c r="V84" s="160">
        <f t="shared" si="6"/>
        <v>0</v>
      </c>
      <c r="W84" s="160"/>
      <c r="X84" s="160" t="s">
        <v>179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180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50" t="s">
        <v>196</v>
      </c>
      <c r="D85" s="251"/>
      <c r="E85" s="251"/>
      <c r="F85" s="251"/>
      <c r="G85" s="251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139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63" t="s">
        <v>128</v>
      </c>
      <c r="B86" s="164" t="s">
        <v>89</v>
      </c>
      <c r="C86" s="186" t="s">
        <v>90</v>
      </c>
      <c r="D86" s="165"/>
      <c r="E86" s="166"/>
      <c r="F86" s="167"/>
      <c r="G86" s="167">
        <f>SUMIF(AG87:AG89,"&lt;&gt;NOR",G87:G89)</f>
        <v>0</v>
      </c>
      <c r="H86" s="167"/>
      <c r="I86" s="167">
        <f>SUM(I87:I89)</f>
        <v>0</v>
      </c>
      <c r="J86" s="167"/>
      <c r="K86" s="167">
        <f>SUM(K87:K89)</f>
        <v>0</v>
      </c>
      <c r="L86" s="167"/>
      <c r="M86" s="167">
        <f>SUM(M87:M89)</f>
        <v>0</v>
      </c>
      <c r="N86" s="167"/>
      <c r="O86" s="167">
        <f>SUM(O87:O89)</f>
        <v>0.14000000000000001</v>
      </c>
      <c r="P86" s="167"/>
      <c r="Q86" s="167">
        <f>SUM(Q87:Q89)</f>
        <v>0</v>
      </c>
      <c r="R86" s="167"/>
      <c r="S86" s="167"/>
      <c r="T86" s="168"/>
      <c r="U86" s="162"/>
      <c r="V86" s="162">
        <f>SUM(V87:V89)</f>
        <v>40.15</v>
      </c>
      <c r="W86" s="162"/>
      <c r="X86" s="162"/>
      <c r="AG86" t="s">
        <v>129</v>
      </c>
    </row>
    <row r="87" spans="1:60" ht="22.5" outlineLevel="1" x14ac:dyDescent="0.2">
      <c r="A87" s="169">
        <v>57</v>
      </c>
      <c r="B87" s="170" t="s">
        <v>273</v>
      </c>
      <c r="C87" s="187" t="s">
        <v>274</v>
      </c>
      <c r="D87" s="171" t="s">
        <v>150</v>
      </c>
      <c r="E87" s="172">
        <v>236.16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15</v>
      </c>
      <c r="M87" s="174">
        <f>G87*(1+L87/100)</f>
        <v>0</v>
      </c>
      <c r="N87" s="174">
        <v>6.0999999999999997E-4</v>
      </c>
      <c r="O87" s="174">
        <f>ROUND(E87*N87,2)</f>
        <v>0.14000000000000001</v>
      </c>
      <c r="P87" s="174">
        <v>0</v>
      </c>
      <c r="Q87" s="174">
        <f>ROUND(E87*P87,2)</f>
        <v>0</v>
      </c>
      <c r="R87" s="174" t="s">
        <v>275</v>
      </c>
      <c r="S87" s="174" t="s">
        <v>134</v>
      </c>
      <c r="T87" s="175" t="s">
        <v>134</v>
      </c>
      <c r="U87" s="160">
        <v>0.17</v>
      </c>
      <c r="V87" s="160">
        <f>ROUND(E87*U87,2)</f>
        <v>40.15</v>
      </c>
      <c r="W87" s="160"/>
      <c r="X87" s="160" t="s">
        <v>136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137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>
        <v>58</v>
      </c>
      <c r="B88" s="158" t="s">
        <v>276</v>
      </c>
      <c r="C88" s="189" t="s">
        <v>277</v>
      </c>
      <c r="D88" s="159" t="s">
        <v>0</v>
      </c>
      <c r="E88" s="184"/>
      <c r="F88" s="161"/>
      <c r="G88" s="160">
        <f>ROUND(E88*F88,2)</f>
        <v>0</v>
      </c>
      <c r="H88" s="161"/>
      <c r="I88" s="160">
        <f>ROUND(E88*H88,2)</f>
        <v>0</v>
      </c>
      <c r="J88" s="161"/>
      <c r="K88" s="160">
        <f>ROUND(E88*J88,2)</f>
        <v>0</v>
      </c>
      <c r="L88" s="160">
        <v>15</v>
      </c>
      <c r="M88" s="160">
        <f>G88*(1+L88/100)</f>
        <v>0</v>
      </c>
      <c r="N88" s="160">
        <v>0</v>
      </c>
      <c r="O88" s="160">
        <f>ROUND(E88*N88,2)</f>
        <v>0</v>
      </c>
      <c r="P88" s="160">
        <v>0</v>
      </c>
      <c r="Q88" s="160">
        <f>ROUND(E88*P88,2)</f>
        <v>0</v>
      </c>
      <c r="R88" s="160" t="s">
        <v>275</v>
      </c>
      <c r="S88" s="160" t="s">
        <v>134</v>
      </c>
      <c r="T88" s="160" t="s">
        <v>134</v>
      </c>
      <c r="U88" s="160">
        <v>2.3E-2</v>
      </c>
      <c r="V88" s="160">
        <f>ROUND(E88*U88,2)</f>
        <v>0</v>
      </c>
      <c r="W88" s="160"/>
      <c r="X88" s="160" t="s">
        <v>179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180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250" t="s">
        <v>196</v>
      </c>
      <c r="D89" s="251"/>
      <c r="E89" s="251"/>
      <c r="F89" s="251"/>
      <c r="G89" s="251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/>
      <c r="AG89" s="150" t="s">
        <v>139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3" t="s">
        <v>128</v>
      </c>
      <c r="B90" s="164" t="s">
        <v>91</v>
      </c>
      <c r="C90" s="186" t="s">
        <v>92</v>
      </c>
      <c r="D90" s="165"/>
      <c r="E90" s="166"/>
      <c r="F90" s="167"/>
      <c r="G90" s="167">
        <f>SUMIF(AG91:AG100,"&lt;&gt;NOR",G91:G100)</f>
        <v>0</v>
      </c>
      <c r="H90" s="167"/>
      <c r="I90" s="167">
        <f>SUM(I91:I100)</f>
        <v>0</v>
      </c>
      <c r="J90" s="167"/>
      <c r="K90" s="167">
        <f>SUM(K91:K100)</f>
        <v>0</v>
      </c>
      <c r="L90" s="167"/>
      <c r="M90" s="167">
        <f>SUM(M91:M100)</f>
        <v>0</v>
      </c>
      <c r="N90" s="167"/>
      <c r="O90" s="167">
        <f>SUM(O91:O100)</f>
        <v>0.02</v>
      </c>
      <c r="P90" s="167"/>
      <c r="Q90" s="167">
        <f>SUM(Q91:Q100)</f>
        <v>2.48</v>
      </c>
      <c r="R90" s="167"/>
      <c r="S90" s="167"/>
      <c r="T90" s="168"/>
      <c r="U90" s="162"/>
      <c r="V90" s="162">
        <f>SUM(V91:V100)</f>
        <v>105.8</v>
      </c>
      <c r="W90" s="162"/>
      <c r="X90" s="162"/>
      <c r="AG90" t="s">
        <v>129</v>
      </c>
    </row>
    <row r="91" spans="1:60" ht="22.5" outlineLevel="1" x14ac:dyDescent="0.2">
      <c r="A91" s="177">
        <v>59</v>
      </c>
      <c r="B91" s="178" t="s">
        <v>278</v>
      </c>
      <c r="C91" s="188" t="s">
        <v>279</v>
      </c>
      <c r="D91" s="179" t="s">
        <v>132</v>
      </c>
      <c r="E91" s="180">
        <v>6.25</v>
      </c>
      <c r="F91" s="181"/>
      <c r="G91" s="182">
        <f t="shared" ref="G91:G99" si="7">ROUND(E91*F91,2)</f>
        <v>0</v>
      </c>
      <c r="H91" s="181"/>
      <c r="I91" s="182">
        <f t="shared" ref="I91:I99" si="8">ROUND(E91*H91,2)</f>
        <v>0</v>
      </c>
      <c r="J91" s="181"/>
      <c r="K91" s="182">
        <f t="shared" ref="K91:K99" si="9">ROUND(E91*J91,2)</f>
        <v>0</v>
      </c>
      <c r="L91" s="182">
        <v>15</v>
      </c>
      <c r="M91" s="182">
        <f t="shared" ref="M91:M99" si="10">G91*(1+L91/100)</f>
        <v>0</v>
      </c>
      <c r="N91" s="182">
        <v>1.25E-3</v>
      </c>
      <c r="O91" s="182">
        <f t="shared" ref="O91:O99" si="11">ROUND(E91*N91,2)</f>
        <v>0.01</v>
      </c>
      <c r="P91" s="182">
        <v>0</v>
      </c>
      <c r="Q91" s="182">
        <f t="shared" ref="Q91:Q99" si="12">ROUND(E91*P91,2)</f>
        <v>0</v>
      </c>
      <c r="R91" s="182" t="s">
        <v>280</v>
      </c>
      <c r="S91" s="182" t="s">
        <v>134</v>
      </c>
      <c r="T91" s="183" t="s">
        <v>134</v>
      </c>
      <c r="U91" s="160">
        <v>2.8559999999999999</v>
      </c>
      <c r="V91" s="160">
        <f t="shared" ref="V91:V99" si="13">ROUND(E91*U91,2)</f>
        <v>17.850000000000001</v>
      </c>
      <c r="W91" s="160"/>
      <c r="X91" s="160" t="s">
        <v>136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137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7">
        <v>60</v>
      </c>
      <c r="B92" s="178" t="s">
        <v>281</v>
      </c>
      <c r="C92" s="188" t="s">
        <v>282</v>
      </c>
      <c r="D92" s="179" t="s">
        <v>150</v>
      </c>
      <c r="E92" s="180">
        <v>39.6</v>
      </c>
      <c r="F92" s="181"/>
      <c r="G92" s="182">
        <f t="shared" si="7"/>
        <v>0</v>
      </c>
      <c r="H92" s="181"/>
      <c r="I92" s="182">
        <f t="shared" si="8"/>
        <v>0</v>
      </c>
      <c r="J92" s="181"/>
      <c r="K92" s="182">
        <f t="shared" si="9"/>
        <v>0</v>
      </c>
      <c r="L92" s="182">
        <v>15</v>
      </c>
      <c r="M92" s="182">
        <f t="shared" si="10"/>
        <v>0</v>
      </c>
      <c r="N92" s="182">
        <v>0</v>
      </c>
      <c r="O92" s="182">
        <f t="shared" si="11"/>
        <v>0</v>
      </c>
      <c r="P92" s="182">
        <v>2.1000000000000001E-2</v>
      </c>
      <c r="Q92" s="182">
        <f t="shared" si="12"/>
        <v>0.83</v>
      </c>
      <c r="R92" s="182" t="s">
        <v>280</v>
      </c>
      <c r="S92" s="182" t="s">
        <v>134</v>
      </c>
      <c r="T92" s="183" t="s">
        <v>134</v>
      </c>
      <c r="U92" s="160">
        <v>0.45</v>
      </c>
      <c r="V92" s="160">
        <f t="shared" si="13"/>
        <v>17.82</v>
      </c>
      <c r="W92" s="160"/>
      <c r="X92" s="160" t="s">
        <v>136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137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7">
        <v>61</v>
      </c>
      <c r="B93" s="178" t="s">
        <v>283</v>
      </c>
      <c r="C93" s="188" t="s">
        <v>284</v>
      </c>
      <c r="D93" s="179" t="s">
        <v>150</v>
      </c>
      <c r="E93" s="180">
        <v>236.16</v>
      </c>
      <c r="F93" s="181"/>
      <c r="G93" s="182">
        <f t="shared" si="7"/>
        <v>0</v>
      </c>
      <c r="H93" s="181"/>
      <c r="I93" s="182">
        <f t="shared" si="8"/>
        <v>0</v>
      </c>
      <c r="J93" s="181"/>
      <c r="K93" s="182">
        <f t="shared" si="9"/>
        <v>0</v>
      </c>
      <c r="L93" s="182">
        <v>15</v>
      </c>
      <c r="M93" s="182">
        <f t="shared" si="10"/>
        <v>0</v>
      </c>
      <c r="N93" s="182">
        <v>0</v>
      </c>
      <c r="O93" s="182">
        <f t="shared" si="11"/>
        <v>0</v>
      </c>
      <c r="P93" s="182">
        <v>7.0000000000000001E-3</v>
      </c>
      <c r="Q93" s="182">
        <f t="shared" si="12"/>
        <v>1.65</v>
      </c>
      <c r="R93" s="182" t="s">
        <v>280</v>
      </c>
      <c r="S93" s="182" t="s">
        <v>134</v>
      </c>
      <c r="T93" s="183" t="s">
        <v>134</v>
      </c>
      <c r="U93" s="160">
        <v>0.23799999999999999</v>
      </c>
      <c r="V93" s="160">
        <f t="shared" si="13"/>
        <v>56.21</v>
      </c>
      <c r="W93" s="160"/>
      <c r="X93" s="160" t="s">
        <v>136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137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7">
        <v>62</v>
      </c>
      <c r="B94" s="178" t="s">
        <v>285</v>
      </c>
      <c r="C94" s="188" t="s">
        <v>286</v>
      </c>
      <c r="D94" s="179" t="s">
        <v>238</v>
      </c>
      <c r="E94" s="180">
        <v>38</v>
      </c>
      <c r="F94" s="181"/>
      <c r="G94" s="182">
        <f t="shared" si="7"/>
        <v>0</v>
      </c>
      <c r="H94" s="181"/>
      <c r="I94" s="182">
        <f t="shared" si="8"/>
        <v>0</v>
      </c>
      <c r="J94" s="181"/>
      <c r="K94" s="182">
        <f t="shared" si="9"/>
        <v>0</v>
      </c>
      <c r="L94" s="182">
        <v>15</v>
      </c>
      <c r="M94" s="182">
        <f t="shared" si="10"/>
        <v>0</v>
      </c>
      <c r="N94" s="182">
        <v>0</v>
      </c>
      <c r="O94" s="182">
        <f t="shared" si="11"/>
        <v>0</v>
      </c>
      <c r="P94" s="182">
        <v>0</v>
      </c>
      <c r="Q94" s="182">
        <f t="shared" si="12"/>
        <v>0</v>
      </c>
      <c r="R94" s="182"/>
      <c r="S94" s="182" t="s">
        <v>160</v>
      </c>
      <c r="T94" s="183" t="s">
        <v>135</v>
      </c>
      <c r="U94" s="160">
        <v>0</v>
      </c>
      <c r="V94" s="160">
        <f t="shared" si="13"/>
        <v>0</v>
      </c>
      <c r="W94" s="160"/>
      <c r="X94" s="160" t="s">
        <v>136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137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77">
        <v>63</v>
      </c>
      <c r="B95" s="178" t="s">
        <v>287</v>
      </c>
      <c r="C95" s="188" t="s">
        <v>288</v>
      </c>
      <c r="D95" s="179" t="s">
        <v>132</v>
      </c>
      <c r="E95" s="180">
        <v>36</v>
      </c>
      <c r="F95" s="181"/>
      <c r="G95" s="182">
        <f t="shared" si="7"/>
        <v>0</v>
      </c>
      <c r="H95" s="181"/>
      <c r="I95" s="182">
        <f t="shared" si="8"/>
        <v>0</v>
      </c>
      <c r="J95" s="181"/>
      <c r="K95" s="182">
        <f t="shared" si="9"/>
        <v>0</v>
      </c>
      <c r="L95" s="182">
        <v>15</v>
      </c>
      <c r="M95" s="182">
        <f t="shared" si="10"/>
        <v>0</v>
      </c>
      <c r="N95" s="182">
        <v>0</v>
      </c>
      <c r="O95" s="182">
        <f t="shared" si="11"/>
        <v>0</v>
      </c>
      <c r="P95" s="182">
        <v>0</v>
      </c>
      <c r="Q95" s="182">
        <f t="shared" si="12"/>
        <v>0</v>
      </c>
      <c r="R95" s="182"/>
      <c r="S95" s="182" t="s">
        <v>160</v>
      </c>
      <c r="T95" s="183" t="s">
        <v>135</v>
      </c>
      <c r="U95" s="160">
        <v>0</v>
      </c>
      <c r="V95" s="160">
        <f t="shared" si="13"/>
        <v>0</v>
      </c>
      <c r="W95" s="160"/>
      <c r="X95" s="160" t="s">
        <v>136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137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77">
        <v>64</v>
      </c>
      <c r="B96" s="178" t="s">
        <v>289</v>
      </c>
      <c r="C96" s="188" t="s">
        <v>290</v>
      </c>
      <c r="D96" s="179" t="s">
        <v>238</v>
      </c>
      <c r="E96" s="180">
        <v>76</v>
      </c>
      <c r="F96" s="181"/>
      <c r="G96" s="182">
        <f t="shared" si="7"/>
        <v>0</v>
      </c>
      <c r="H96" s="181"/>
      <c r="I96" s="182">
        <f t="shared" si="8"/>
        <v>0</v>
      </c>
      <c r="J96" s="181"/>
      <c r="K96" s="182">
        <f t="shared" si="9"/>
        <v>0</v>
      </c>
      <c r="L96" s="182">
        <v>15</v>
      </c>
      <c r="M96" s="182">
        <f t="shared" si="10"/>
        <v>0</v>
      </c>
      <c r="N96" s="182">
        <v>0</v>
      </c>
      <c r="O96" s="182">
        <f t="shared" si="11"/>
        <v>0</v>
      </c>
      <c r="P96" s="182">
        <v>0</v>
      </c>
      <c r="Q96" s="182">
        <f t="shared" si="12"/>
        <v>0</v>
      </c>
      <c r="R96" s="182"/>
      <c r="S96" s="182" t="s">
        <v>160</v>
      </c>
      <c r="T96" s="183" t="s">
        <v>135</v>
      </c>
      <c r="U96" s="160">
        <v>0</v>
      </c>
      <c r="V96" s="160">
        <f t="shared" si="13"/>
        <v>0</v>
      </c>
      <c r="W96" s="160"/>
      <c r="X96" s="160" t="s">
        <v>136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137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77">
        <v>65</v>
      </c>
      <c r="B97" s="178" t="s">
        <v>291</v>
      </c>
      <c r="C97" s="188" t="s">
        <v>292</v>
      </c>
      <c r="D97" s="179" t="s">
        <v>243</v>
      </c>
      <c r="E97" s="180">
        <v>1</v>
      </c>
      <c r="F97" s="181"/>
      <c r="G97" s="182">
        <f t="shared" si="7"/>
        <v>0</v>
      </c>
      <c r="H97" s="181"/>
      <c r="I97" s="182">
        <f t="shared" si="8"/>
        <v>0</v>
      </c>
      <c r="J97" s="181"/>
      <c r="K97" s="182">
        <f t="shared" si="9"/>
        <v>0</v>
      </c>
      <c r="L97" s="182">
        <v>15</v>
      </c>
      <c r="M97" s="182">
        <f t="shared" si="10"/>
        <v>0</v>
      </c>
      <c r="N97" s="182">
        <v>0</v>
      </c>
      <c r="O97" s="182">
        <f t="shared" si="11"/>
        <v>0</v>
      </c>
      <c r="P97" s="182">
        <v>0</v>
      </c>
      <c r="Q97" s="182">
        <f t="shared" si="12"/>
        <v>0</v>
      </c>
      <c r="R97" s="182"/>
      <c r="S97" s="182" t="s">
        <v>160</v>
      </c>
      <c r="T97" s="183" t="s">
        <v>135</v>
      </c>
      <c r="U97" s="160">
        <v>0</v>
      </c>
      <c r="V97" s="160">
        <f t="shared" si="13"/>
        <v>0</v>
      </c>
      <c r="W97" s="160"/>
      <c r="X97" s="160" t="s">
        <v>136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137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66</v>
      </c>
      <c r="B98" s="170" t="s">
        <v>293</v>
      </c>
      <c r="C98" s="187" t="s">
        <v>294</v>
      </c>
      <c r="D98" s="171" t="s">
        <v>214</v>
      </c>
      <c r="E98" s="172">
        <v>58</v>
      </c>
      <c r="F98" s="173"/>
      <c r="G98" s="174">
        <f t="shared" si="7"/>
        <v>0</v>
      </c>
      <c r="H98" s="173"/>
      <c r="I98" s="174">
        <f t="shared" si="8"/>
        <v>0</v>
      </c>
      <c r="J98" s="173"/>
      <c r="K98" s="174">
        <f t="shared" si="9"/>
        <v>0</v>
      </c>
      <c r="L98" s="174">
        <v>15</v>
      </c>
      <c r="M98" s="174">
        <f t="shared" si="10"/>
        <v>0</v>
      </c>
      <c r="N98" s="174">
        <v>2.5000000000000001E-4</v>
      </c>
      <c r="O98" s="174">
        <f t="shared" si="11"/>
        <v>0.01</v>
      </c>
      <c r="P98" s="174">
        <v>0</v>
      </c>
      <c r="Q98" s="174">
        <f t="shared" si="12"/>
        <v>0</v>
      </c>
      <c r="R98" s="174"/>
      <c r="S98" s="174" t="s">
        <v>160</v>
      </c>
      <c r="T98" s="175" t="s">
        <v>134</v>
      </c>
      <c r="U98" s="160">
        <v>0.24</v>
      </c>
      <c r="V98" s="160">
        <f t="shared" si="13"/>
        <v>13.92</v>
      </c>
      <c r="W98" s="160"/>
      <c r="X98" s="160" t="s">
        <v>136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137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>
        <v>67</v>
      </c>
      <c r="B99" s="158" t="s">
        <v>295</v>
      </c>
      <c r="C99" s="189" t="s">
        <v>296</v>
      </c>
      <c r="D99" s="159" t="s">
        <v>0</v>
      </c>
      <c r="E99" s="184"/>
      <c r="F99" s="161"/>
      <c r="G99" s="160">
        <f t="shared" si="7"/>
        <v>0</v>
      </c>
      <c r="H99" s="161"/>
      <c r="I99" s="160">
        <f t="shared" si="8"/>
        <v>0</v>
      </c>
      <c r="J99" s="161"/>
      <c r="K99" s="160">
        <f t="shared" si="9"/>
        <v>0</v>
      </c>
      <c r="L99" s="160">
        <v>15</v>
      </c>
      <c r="M99" s="160">
        <f t="shared" si="10"/>
        <v>0</v>
      </c>
      <c r="N99" s="160">
        <v>0</v>
      </c>
      <c r="O99" s="160">
        <f t="shared" si="11"/>
        <v>0</v>
      </c>
      <c r="P99" s="160">
        <v>0</v>
      </c>
      <c r="Q99" s="160">
        <f t="shared" si="12"/>
        <v>0</v>
      </c>
      <c r="R99" s="160" t="s">
        <v>280</v>
      </c>
      <c r="S99" s="160" t="s">
        <v>134</v>
      </c>
      <c r="T99" s="160" t="s">
        <v>134</v>
      </c>
      <c r="U99" s="160">
        <v>0</v>
      </c>
      <c r="V99" s="160">
        <f t="shared" si="13"/>
        <v>0</v>
      </c>
      <c r="W99" s="160"/>
      <c r="X99" s="160" t="s">
        <v>179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180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250" t="s">
        <v>196</v>
      </c>
      <c r="D100" s="251"/>
      <c r="E100" s="251"/>
      <c r="F100" s="251"/>
      <c r="G100" s="251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139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x14ac:dyDescent="0.2">
      <c r="A101" s="163" t="s">
        <v>128</v>
      </c>
      <c r="B101" s="164" t="s">
        <v>93</v>
      </c>
      <c r="C101" s="186" t="s">
        <v>94</v>
      </c>
      <c r="D101" s="165"/>
      <c r="E101" s="166"/>
      <c r="F101" s="167"/>
      <c r="G101" s="167">
        <f>SUMIF(AG102:AG106,"&lt;&gt;NOR",G102:G106)</f>
        <v>0</v>
      </c>
      <c r="H101" s="167"/>
      <c r="I101" s="167">
        <f>SUM(I102:I106)</f>
        <v>0</v>
      </c>
      <c r="J101" s="167"/>
      <c r="K101" s="167">
        <f>SUM(K102:K106)</f>
        <v>0</v>
      </c>
      <c r="L101" s="167"/>
      <c r="M101" s="167">
        <f>SUM(M102:M106)</f>
        <v>0</v>
      </c>
      <c r="N101" s="167"/>
      <c r="O101" s="167">
        <f>SUM(O102:O106)</f>
        <v>0.01</v>
      </c>
      <c r="P101" s="167"/>
      <c r="Q101" s="167">
        <f>SUM(Q102:Q106)</f>
        <v>0</v>
      </c>
      <c r="R101" s="167"/>
      <c r="S101" s="167"/>
      <c r="T101" s="168"/>
      <c r="U101" s="162"/>
      <c r="V101" s="162">
        <f>SUM(V102:V106)</f>
        <v>8.4700000000000006</v>
      </c>
      <c r="W101" s="162"/>
      <c r="X101" s="162"/>
      <c r="AG101" t="s">
        <v>129</v>
      </c>
    </row>
    <row r="102" spans="1:60" ht="22.5" outlineLevel="1" x14ac:dyDescent="0.2">
      <c r="A102" s="169">
        <v>68</v>
      </c>
      <c r="B102" s="170" t="s">
        <v>297</v>
      </c>
      <c r="C102" s="187" t="s">
        <v>298</v>
      </c>
      <c r="D102" s="171" t="s">
        <v>150</v>
      </c>
      <c r="E102" s="172">
        <v>53.28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15</v>
      </c>
      <c r="M102" s="174">
        <f>G102*(1+L102/100)</f>
        <v>0</v>
      </c>
      <c r="N102" s="174">
        <v>1.6000000000000001E-4</v>
      </c>
      <c r="O102" s="174">
        <f>ROUND(E102*N102,2)</f>
        <v>0.01</v>
      </c>
      <c r="P102" s="174">
        <v>0</v>
      </c>
      <c r="Q102" s="174">
        <f>ROUND(E102*P102,2)</f>
        <v>0</v>
      </c>
      <c r="R102" s="174" t="s">
        <v>299</v>
      </c>
      <c r="S102" s="174" t="s">
        <v>134</v>
      </c>
      <c r="T102" s="175" t="s">
        <v>134</v>
      </c>
      <c r="U102" s="160">
        <v>0.15</v>
      </c>
      <c r="V102" s="160">
        <f>ROUND(E102*U102,2)</f>
        <v>7.99</v>
      </c>
      <c r="W102" s="160"/>
      <c r="X102" s="160" t="s">
        <v>136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137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59" t="s">
        <v>300</v>
      </c>
      <c r="D103" s="260"/>
      <c r="E103" s="260"/>
      <c r="F103" s="260"/>
      <c r="G103" s="2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139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7">
        <v>69</v>
      </c>
      <c r="B104" s="178" t="s">
        <v>301</v>
      </c>
      <c r="C104" s="188" t="s">
        <v>353</v>
      </c>
      <c r="D104" s="179" t="s">
        <v>302</v>
      </c>
      <c r="E104" s="180">
        <v>1</v>
      </c>
      <c r="F104" s="181"/>
      <c r="G104" s="182">
        <f>ROUND(E104*F104,2)</f>
        <v>0</v>
      </c>
      <c r="H104" s="181"/>
      <c r="I104" s="182">
        <f>ROUND(E104*H104,2)</f>
        <v>0</v>
      </c>
      <c r="J104" s="181"/>
      <c r="K104" s="182">
        <f>ROUND(E104*J104,2)</f>
        <v>0</v>
      </c>
      <c r="L104" s="182">
        <v>15</v>
      </c>
      <c r="M104" s="182">
        <f>G104*(1+L104/100)</f>
        <v>0</v>
      </c>
      <c r="N104" s="182">
        <v>4.2000000000000002E-4</v>
      </c>
      <c r="O104" s="182">
        <f>ROUND(E104*N104,2)</f>
        <v>0</v>
      </c>
      <c r="P104" s="182">
        <v>0</v>
      </c>
      <c r="Q104" s="182">
        <f>ROUND(E104*P104,2)</f>
        <v>0</v>
      </c>
      <c r="R104" s="182"/>
      <c r="S104" s="182" t="s">
        <v>160</v>
      </c>
      <c r="T104" s="183" t="s">
        <v>135</v>
      </c>
      <c r="U104" s="160">
        <v>0.28699999999999998</v>
      </c>
      <c r="V104" s="160">
        <f>ROUND(E104*U104,2)</f>
        <v>0.28999999999999998</v>
      </c>
      <c r="W104" s="160"/>
      <c r="X104" s="160" t="s">
        <v>136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137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7">
        <v>70</v>
      </c>
      <c r="B105" s="178" t="s">
        <v>303</v>
      </c>
      <c r="C105" s="188" t="s">
        <v>304</v>
      </c>
      <c r="D105" s="179" t="s">
        <v>302</v>
      </c>
      <c r="E105" s="180">
        <v>1</v>
      </c>
      <c r="F105" s="181"/>
      <c r="G105" s="182">
        <f>ROUND(E105*F105,2)</f>
        <v>0</v>
      </c>
      <c r="H105" s="181"/>
      <c r="I105" s="182">
        <f>ROUND(E105*H105,2)</f>
        <v>0</v>
      </c>
      <c r="J105" s="181"/>
      <c r="K105" s="182">
        <f>ROUND(E105*J105,2)</f>
        <v>0</v>
      </c>
      <c r="L105" s="182">
        <v>15</v>
      </c>
      <c r="M105" s="182">
        <f>G105*(1+L105/100)</f>
        <v>0</v>
      </c>
      <c r="N105" s="182">
        <v>6.9999999999999994E-5</v>
      </c>
      <c r="O105" s="182">
        <f>ROUND(E105*N105,2)</f>
        <v>0</v>
      </c>
      <c r="P105" s="182">
        <v>0</v>
      </c>
      <c r="Q105" s="182">
        <f>ROUND(E105*P105,2)</f>
        <v>0</v>
      </c>
      <c r="R105" s="182"/>
      <c r="S105" s="182" t="s">
        <v>160</v>
      </c>
      <c r="T105" s="183" t="s">
        <v>134</v>
      </c>
      <c r="U105" s="160">
        <v>0.14399999999999999</v>
      </c>
      <c r="V105" s="160">
        <f>ROUND(E105*U105,2)</f>
        <v>0.14000000000000001</v>
      </c>
      <c r="W105" s="160"/>
      <c r="X105" s="160" t="s">
        <v>136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137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7">
        <v>71</v>
      </c>
      <c r="B106" s="178" t="s">
        <v>305</v>
      </c>
      <c r="C106" s="188" t="s">
        <v>306</v>
      </c>
      <c r="D106" s="179" t="s">
        <v>302</v>
      </c>
      <c r="E106" s="180">
        <v>1</v>
      </c>
      <c r="F106" s="181"/>
      <c r="G106" s="182">
        <f>ROUND(E106*F106,2)</f>
        <v>0</v>
      </c>
      <c r="H106" s="181"/>
      <c r="I106" s="182">
        <f>ROUND(E106*H106,2)</f>
        <v>0</v>
      </c>
      <c r="J106" s="181"/>
      <c r="K106" s="182">
        <f>ROUND(E106*J106,2)</f>
        <v>0</v>
      </c>
      <c r="L106" s="182">
        <v>15</v>
      </c>
      <c r="M106" s="182">
        <f>G106*(1+L106/100)</f>
        <v>0</v>
      </c>
      <c r="N106" s="182">
        <v>1.0000000000000001E-5</v>
      </c>
      <c r="O106" s="182">
        <f>ROUND(E106*N106,2)</f>
        <v>0</v>
      </c>
      <c r="P106" s="182">
        <v>0</v>
      </c>
      <c r="Q106" s="182">
        <f>ROUND(E106*P106,2)</f>
        <v>0</v>
      </c>
      <c r="R106" s="182"/>
      <c r="S106" s="182" t="s">
        <v>160</v>
      </c>
      <c r="T106" s="183" t="s">
        <v>135</v>
      </c>
      <c r="U106" s="160">
        <v>4.4999999999999998E-2</v>
      </c>
      <c r="V106" s="160">
        <f>ROUND(E106*U106,2)</f>
        <v>0.05</v>
      </c>
      <c r="W106" s="160"/>
      <c r="X106" s="160" t="s">
        <v>136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137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63" t="s">
        <v>128</v>
      </c>
      <c r="B107" s="164" t="s">
        <v>95</v>
      </c>
      <c r="C107" s="186" t="s">
        <v>96</v>
      </c>
      <c r="D107" s="165"/>
      <c r="E107" s="166"/>
      <c r="F107" s="167"/>
      <c r="G107" s="167">
        <f>SUMIF(AG108:AG109,"&lt;&gt;NOR",G108:G109)</f>
        <v>0</v>
      </c>
      <c r="H107" s="167"/>
      <c r="I107" s="167">
        <f>SUM(I108:I109)</f>
        <v>0</v>
      </c>
      <c r="J107" s="167"/>
      <c r="K107" s="167">
        <f>SUM(K108:K109)</f>
        <v>0</v>
      </c>
      <c r="L107" s="167"/>
      <c r="M107" s="167">
        <f>SUM(M108:M109)</f>
        <v>0</v>
      </c>
      <c r="N107" s="167"/>
      <c r="O107" s="167">
        <f>SUM(O108:O109)</f>
        <v>0</v>
      </c>
      <c r="P107" s="167"/>
      <c r="Q107" s="167">
        <f>SUM(Q108:Q109)</f>
        <v>0</v>
      </c>
      <c r="R107" s="167"/>
      <c r="S107" s="167"/>
      <c r="T107" s="168"/>
      <c r="U107" s="162"/>
      <c r="V107" s="162">
        <f>SUM(V108:V109)</f>
        <v>0.12</v>
      </c>
      <c r="W107" s="162"/>
      <c r="X107" s="162"/>
      <c r="AG107" t="s">
        <v>129</v>
      </c>
    </row>
    <row r="108" spans="1:60" outlineLevel="1" x14ac:dyDescent="0.2">
      <c r="A108" s="177">
        <v>72</v>
      </c>
      <c r="B108" s="178" t="s">
        <v>307</v>
      </c>
      <c r="C108" s="188" t="s">
        <v>308</v>
      </c>
      <c r="D108" s="179" t="s">
        <v>243</v>
      </c>
      <c r="E108" s="180">
        <v>1</v>
      </c>
      <c r="F108" s="181"/>
      <c r="G108" s="182">
        <f>ROUND(E108*F108,2)</f>
        <v>0</v>
      </c>
      <c r="H108" s="181"/>
      <c r="I108" s="182">
        <f>ROUND(E108*H108,2)</f>
        <v>0</v>
      </c>
      <c r="J108" s="181"/>
      <c r="K108" s="182">
        <f>ROUND(E108*J108,2)</f>
        <v>0</v>
      </c>
      <c r="L108" s="182">
        <v>15</v>
      </c>
      <c r="M108" s="182">
        <f>G108*(1+L108/100)</f>
        <v>0</v>
      </c>
      <c r="N108" s="182">
        <v>0</v>
      </c>
      <c r="O108" s="182">
        <f>ROUND(E108*N108,2)</f>
        <v>0</v>
      </c>
      <c r="P108" s="182">
        <v>0</v>
      </c>
      <c r="Q108" s="182">
        <f>ROUND(E108*P108,2)</f>
        <v>0</v>
      </c>
      <c r="R108" s="182"/>
      <c r="S108" s="182" t="s">
        <v>160</v>
      </c>
      <c r="T108" s="183" t="s">
        <v>135</v>
      </c>
      <c r="U108" s="160">
        <v>0.122</v>
      </c>
      <c r="V108" s="160">
        <f>ROUND(E108*U108,2)</f>
        <v>0.12</v>
      </c>
      <c r="W108" s="160"/>
      <c r="X108" s="160" t="s">
        <v>136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137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7">
        <v>73</v>
      </c>
      <c r="B109" s="178" t="s">
        <v>309</v>
      </c>
      <c r="C109" s="188" t="s">
        <v>310</v>
      </c>
      <c r="D109" s="179" t="s">
        <v>243</v>
      </c>
      <c r="E109" s="180">
        <v>1</v>
      </c>
      <c r="F109" s="181"/>
      <c r="G109" s="182">
        <f>ROUND(E109*F109,2)</f>
        <v>0</v>
      </c>
      <c r="H109" s="181"/>
      <c r="I109" s="182">
        <f>ROUND(E109*H109,2)</f>
        <v>0</v>
      </c>
      <c r="J109" s="181"/>
      <c r="K109" s="182">
        <f>ROUND(E109*J109,2)</f>
        <v>0</v>
      </c>
      <c r="L109" s="182">
        <v>15</v>
      </c>
      <c r="M109" s="182">
        <f>G109*(1+L109/100)</f>
        <v>0</v>
      </c>
      <c r="N109" s="182">
        <v>0</v>
      </c>
      <c r="O109" s="182">
        <f>ROUND(E109*N109,2)</f>
        <v>0</v>
      </c>
      <c r="P109" s="182">
        <v>0</v>
      </c>
      <c r="Q109" s="182">
        <f>ROUND(E109*P109,2)</f>
        <v>0</v>
      </c>
      <c r="R109" s="182"/>
      <c r="S109" s="182" t="s">
        <v>160</v>
      </c>
      <c r="T109" s="183" t="s">
        <v>135</v>
      </c>
      <c r="U109" s="160">
        <v>0</v>
      </c>
      <c r="V109" s="160">
        <f>ROUND(E109*U109,2)</f>
        <v>0</v>
      </c>
      <c r="W109" s="160"/>
      <c r="X109" s="160" t="s">
        <v>136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137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3" t="s">
        <v>128</v>
      </c>
      <c r="B110" s="164" t="s">
        <v>97</v>
      </c>
      <c r="C110" s="186" t="s">
        <v>98</v>
      </c>
      <c r="D110" s="165"/>
      <c r="E110" s="166"/>
      <c r="F110" s="167"/>
      <c r="G110" s="167">
        <f>SUMIF(AG111:AG120,"&lt;&gt;NOR",G111:G120)</f>
        <v>0</v>
      </c>
      <c r="H110" s="167"/>
      <c r="I110" s="167">
        <f>SUM(I111:I120)</f>
        <v>0</v>
      </c>
      <c r="J110" s="167"/>
      <c r="K110" s="167">
        <f>SUM(K111:K120)</f>
        <v>0</v>
      </c>
      <c r="L110" s="167"/>
      <c r="M110" s="167">
        <f>SUM(M111:M120)</f>
        <v>0</v>
      </c>
      <c r="N110" s="167"/>
      <c r="O110" s="167">
        <f>SUM(O111:O120)</f>
        <v>0</v>
      </c>
      <c r="P110" s="167"/>
      <c r="Q110" s="167">
        <f>SUM(Q111:Q120)</f>
        <v>0</v>
      </c>
      <c r="R110" s="167"/>
      <c r="S110" s="167"/>
      <c r="T110" s="168"/>
      <c r="U110" s="162"/>
      <c r="V110" s="162">
        <f>SUM(V111:V120)</f>
        <v>36.589999999999996</v>
      </c>
      <c r="W110" s="162"/>
      <c r="X110" s="162"/>
      <c r="AG110" t="s">
        <v>129</v>
      </c>
    </row>
    <row r="111" spans="1:60" outlineLevel="1" x14ac:dyDescent="0.2">
      <c r="A111" s="177">
        <v>74</v>
      </c>
      <c r="B111" s="178" t="s">
        <v>311</v>
      </c>
      <c r="C111" s="188" t="s">
        <v>312</v>
      </c>
      <c r="D111" s="179" t="s">
        <v>178</v>
      </c>
      <c r="E111" s="180">
        <v>3.7786</v>
      </c>
      <c r="F111" s="181"/>
      <c r="G111" s="182">
        <f t="shared" ref="G111:G120" si="14">ROUND(E111*F111,2)</f>
        <v>0</v>
      </c>
      <c r="H111" s="181"/>
      <c r="I111" s="182">
        <f t="shared" ref="I111:I120" si="15">ROUND(E111*H111,2)</f>
        <v>0</v>
      </c>
      <c r="J111" s="181"/>
      <c r="K111" s="182">
        <f t="shared" ref="K111:K120" si="16">ROUND(E111*J111,2)</f>
        <v>0</v>
      </c>
      <c r="L111" s="182">
        <v>15</v>
      </c>
      <c r="M111" s="182">
        <f t="shared" ref="M111:M120" si="17">G111*(1+L111/100)</f>
        <v>0</v>
      </c>
      <c r="N111" s="182">
        <v>0</v>
      </c>
      <c r="O111" s="182">
        <f t="shared" ref="O111:O120" si="18">ROUND(E111*N111,2)</f>
        <v>0</v>
      </c>
      <c r="P111" s="182">
        <v>0</v>
      </c>
      <c r="Q111" s="182">
        <f t="shared" ref="Q111:Q120" si="19">ROUND(E111*P111,2)</f>
        <v>0</v>
      </c>
      <c r="R111" s="182" t="s">
        <v>313</v>
      </c>
      <c r="S111" s="182" t="s">
        <v>134</v>
      </c>
      <c r="T111" s="183" t="s">
        <v>134</v>
      </c>
      <c r="U111" s="160">
        <v>0</v>
      </c>
      <c r="V111" s="160">
        <f t="shared" ref="V111:V120" si="20">ROUND(E111*U111,2)</f>
        <v>0</v>
      </c>
      <c r="W111" s="160"/>
      <c r="X111" s="160" t="s">
        <v>136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137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7">
        <v>75</v>
      </c>
      <c r="B112" s="178" t="s">
        <v>314</v>
      </c>
      <c r="C112" s="188" t="s">
        <v>315</v>
      </c>
      <c r="D112" s="179" t="s">
        <v>178</v>
      </c>
      <c r="E112" s="180">
        <v>0.25</v>
      </c>
      <c r="F112" s="181"/>
      <c r="G112" s="182">
        <f t="shared" si="14"/>
        <v>0</v>
      </c>
      <c r="H112" s="181"/>
      <c r="I112" s="182">
        <f t="shared" si="15"/>
        <v>0</v>
      </c>
      <c r="J112" s="181"/>
      <c r="K112" s="182">
        <f t="shared" si="16"/>
        <v>0</v>
      </c>
      <c r="L112" s="182">
        <v>15</v>
      </c>
      <c r="M112" s="182">
        <f t="shared" si="17"/>
        <v>0</v>
      </c>
      <c r="N112" s="182">
        <v>0</v>
      </c>
      <c r="O112" s="182">
        <f t="shared" si="18"/>
        <v>0</v>
      </c>
      <c r="P112" s="182">
        <v>0</v>
      </c>
      <c r="Q112" s="182">
        <f t="shared" si="19"/>
        <v>0</v>
      </c>
      <c r="R112" s="182" t="s">
        <v>313</v>
      </c>
      <c r="S112" s="182" t="s">
        <v>134</v>
      </c>
      <c r="T112" s="183" t="s">
        <v>134</v>
      </c>
      <c r="U112" s="160">
        <v>0</v>
      </c>
      <c r="V112" s="160">
        <f t="shared" si="20"/>
        <v>0</v>
      </c>
      <c r="W112" s="160"/>
      <c r="X112" s="160" t="s">
        <v>136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137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77">
        <v>76</v>
      </c>
      <c r="B113" s="178" t="s">
        <v>316</v>
      </c>
      <c r="C113" s="188" t="s">
        <v>317</v>
      </c>
      <c r="D113" s="179" t="s">
        <v>178</v>
      </c>
      <c r="E113" s="180">
        <v>6.8098999999999998</v>
      </c>
      <c r="F113" s="181"/>
      <c r="G113" s="182">
        <f t="shared" si="14"/>
        <v>0</v>
      </c>
      <c r="H113" s="181"/>
      <c r="I113" s="182">
        <f t="shared" si="15"/>
        <v>0</v>
      </c>
      <c r="J113" s="181"/>
      <c r="K113" s="182">
        <f t="shared" si="16"/>
        <v>0</v>
      </c>
      <c r="L113" s="182">
        <v>15</v>
      </c>
      <c r="M113" s="182">
        <f t="shared" si="17"/>
        <v>0</v>
      </c>
      <c r="N113" s="182">
        <v>0</v>
      </c>
      <c r="O113" s="182">
        <f t="shared" si="18"/>
        <v>0</v>
      </c>
      <c r="P113" s="182">
        <v>0</v>
      </c>
      <c r="Q113" s="182">
        <f t="shared" si="19"/>
        <v>0</v>
      </c>
      <c r="R113" s="182" t="s">
        <v>313</v>
      </c>
      <c r="S113" s="182" t="s">
        <v>134</v>
      </c>
      <c r="T113" s="183" t="s">
        <v>134</v>
      </c>
      <c r="U113" s="160">
        <v>0.93300000000000005</v>
      </c>
      <c r="V113" s="160">
        <f t="shared" si="20"/>
        <v>6.35</v>
      </c>
      <c r="W113" s="160"/>
      <c r="X113" s="160" t="s">
        <v>318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319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7">
        <v>77</v>
      </c>
      <c r="B114" s="178" t="s">
        <v>320</v>
      </c>
      <c r="C114" s="188" t="s">
        <v>321</v>
      </c>
      <c r="D114" s="179" t="s">
        <v>178</v>
      </c>
      <c r="E114" s="180">
        <v>20.429690000000001</v>
      </c>
      <c r="F114" s="181"/>
      <c r="G114" s="182">
        <f t="shared" si="14"/>
        <v>0</v>
      </c>
      <c r="H114" s="181"/>
      <c r="I114" s="182">
        <f t="shared" si="15"/>
        <v>0</v>
      </c>
      <c r="J114" s="181"/>
      <c r="K114" s="182">
        <f t="shared" si="16"/>
        <v>0</v>
      </c>
      <c r="L114" s="182">
        <v>15</v>
      </c>
      <c r="M114" s="182">
        <f t="shared" si="17"/>
        <v>0</v>
      </c>
      <c r="N114" s="182">
        <v>0</v>
      </c>
      <c r="O114" s="182">
        <f t="shared" si="18"/>
        <v>0</v>
      </c>
      <c r="P114" s="182">
        <v>0</v>
      </c>
      <c r="Q114" s="182">
        <f t="shared" si="19"/>
        <v>0</v>
      </c>
      <c r="R114" s="182" t="s">
        <v>313</v>
      </c>
      <c r="S114" s="182" t="s">
        <v>134</v>
      </c>
      <c r="T114" s="183" t="s">
        <v>134</v>
      </c>
      <c r="U114" s="160">
        <v>0.65300000000000002</v>
      </c>
      <c r="V114" s="160">
        <f t="shared" si="20"/>
        <v>13.34</v>
      </c>
      <c r="W114" s="160"/>
      <c r="X114" s="160" t="s">
        <v>318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319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7">
        <v>78</v>
      </c>
      <c r="B115" s="178" t="s">
        <v>322</v>
      </c>
      <c r="C115" s="188" t="s">
        <v>323</v>
      </c>
      <c r="D115" s="179" t="s">
        <v>178</v>
      </c>
      <c r="E115" s="180">
        <v>6.8098999999999998</v>
      </c>
      <c r="F115" s="181"/>
      <c r="G115" s="182">
        <f t="shared" si="14"/>
        <v>0</v>
      </c>
      <c r="H115" s="181"/>
      <c r="I115" s="182">
        <f t="shared" si="15"/>
        <v>0</v>
      </c>
      <c r="J115" s="181"/>
      <c r="K115" s="182">
        <f t="shared" si="16"/>
        <v>0</v>
      </c>
      <c r="L115" s="182">
        <v>15</v>
      </c>
      <c r="M115" s="182">
        <f t="shared" si="17"/>
        <v>0</v>
      </c>
      <c r="N115" s="182">
        <v>0</v>
      </c>
      <c r="O115" s="182">
        <f t="shared" si="18"/>
        <v>0</v>
      </c>
      <c r="P115" s="182">
        <v>0</v>
      </c>
      <c r="Q115" s="182">
        <f t="shared" si="19"/>
        <v>0</v>
      </c>
      <c r="R115" s="182" t="s">
        <v>313</v>
      </c>
      <c r="S115" s="182" t="s">
        <v>134</v>
      </c>
      <c r="T115" s="183" t="s">
        <v>134</v>
      </c>
      <c r="U115" s="160">
        <v>0.49</v>
      </c>
      <c r="V115" s="160">
        <f t="shared" si="20"/>
        <v>3.34</v>
      </c>
      <c r="W115" s="160"/>
      <c r="X115" s="160" t="s">
        <v>318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319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77">
        <v>79</v>
      </c>
      <c r="B116" s="178" t="s">
        <v>324</v>
      </c>
      <c r="C116" s="188" t="s">
        <v>325</v>
      </c>
      <c r="D116" s="179" t="s">
        <v>178</v>
      </c>
      <c r="E116" s="180">
        <v>34.049480000000003</v>
      </c>
      <c r="F116" s="181"/>
      <c r="G116" s="182">
        <f t="shared" si="14"/>
        <v>0</v>
      </c>
      <c r="H116" s="181"/>
      <c r="I116" s="182">
        <f t="shared" si="15"/>
        <v>0</v>
      </c>
      <c r="J116" s="181"/>
      <c r="K116" s="182">
        <f t="shared" si="16"/>
        <v>0</v>
      </c>
      <c r="L116" s="182">
        <v>15</v>
      </c>
      <c r="M116" s="182">
        <f t="shared" si="17"/>
        <v>0</v>
      </c>
      <c r="N116" s="182">
        <v>0</v>
      </c>
      <c r="O116" s="182">
        <f t="shared" si="18"/>
        <v>0</v>
      </c>
      <c r="P116" s="182">
        <v>0</v>
      </c>
      <c r="Q116" s="182">
        <f t="shared" si="19"/>
        <v>0</v>
      </c>
      <c r="R116" s="182" t="s">
        <v>313</v>
      </c>
      <c r="S116" s="182" t="s">
        <v>134</v>
      </c>
      <c r="T116" s="183" t="s">
        <v>134</v>
      </c>
      <c r="U116" s="160">
        <v>0</v>
      </c>
      <c r="V116" s="160">
        <f t="shared" si="20"/>
        <v>0</v>
      </c>
      <c r="W116" s="160"/>
      <c r="X116" s="160" t="s">
        <v>318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319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7">
        <v>80</v>
      </c>
      <c r="B117" s="178" t="s">
        <v>326</v>
      </c>
      <c r="C117" s="188" t="s">
        <v>327</v>
      </c>
      <c r="D117" s="179" t="s">
        <v>178</v>
      </c>
      <c r="E117" s="180">
        <v>6.8098999999999998</v>
      </c>
      <c r="F117" s="181"/>
      <c r="G117" s="182">
        <f t="shared" si="14"/>
        <v>0</v>
      </c>
      <c r="H117" s="181"/>
      <c r="I117" s="182">
        <f t="shared" si="15"/>
        <v>0</v>
      </c>
      <c r="J117" s="181"/>
      <c r="K117" s="182">
        <f t="shared" si="16"/>
        <v>0</v>
      </c>
      <c r="L117" s="182">
        <v>15</v>
      </c>
      <c r="M117" s="182">
        <f t="shared" si="17"/>
        <v>0</v>
      </c>
      <c r="N117" s="182">
        <v>0</v>
      </c>
      <c r="O117" s="182">
        <f t="shared" si="18"/>
        <v>0</v>
      </c>
      <c r="P117" s="182">
        <v>0</v>
      </c>
      <c r="Q117" s="182">
        <f t="shared" si="19"/>
        <v>0</v>
      </c>
      <c r="R117" s="182" t="s">
        <v>313</v>
      </c>
      <c r="S117" s="182" t="s">
        <v>134</v>
      </c>
      <c r="T117" s="183" t="s">
        <v>134</v>
      </c>
      <c r="U117" s="160">
        <v>0.94199999999999995</v>
      </c>
      <c r="V117" s="160">
        <f t="shared" si="20"/>
        <v>6.41</v>
      </c>
      <c r="W117" s="160"/>
      <c r="X117" s="160" t="s">
        <v>318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319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22.5" outlineLevel="1" x14ac:dyDescent="0.2">
      <c r="A118" s="177">
        <v>81</v>
      </c>
      <c r="B118" s="178" t="s">
        <v>328</v>
      </c>
      <c r="C118" s="188" t="s">
        <v>329</v>
      </c>
      <c r="D118" s="179" t="s">
        <v>178</v>
      </c>
      <c r="E118" s="180">
        <v>68.098950000000002</v>
      </c>
      <c r="F118" s="181"/>
      <c r="G118" s="182">
        <f t="shared" si="14"/>
        <v>0</v>
      </c>
      <c r="H118" s="181"/>
      <c r="I118" s="182">
        <f t="shared" si="15"/>
        <v>0</v>
      </c>
      <c r="J118" s="181"/>
      <c r="K118" s="182">
        <f t="shared" si="16"/>
        <v>0</v>
      </c>
      <c r="L118" s="182">
        <v>15</v>
      </c>
      <c r="M118" s="182">
        <f t="shared" si="17"/>
        <v>0</v>
      </c>
      <c r="N118" s="182">
        <v>0</v>
      </c>
      <c r="O118" s="182">
        <f t="shared" si="18"/>
        <v>0</v>
      </c>
      <c r="P118" s="182">
        <v>0</v>
      </c>
      <c r="Q118" s="182">
        <f t="shared" si="19"/>
        <v>0</v>
      </c>
      <c r="R118" s="182" t="s">
        <v>313</v>
      </c>
      <c r="S118" s="182" t="s">
        <v>134</v>
      </c>
      <c r="T118" s="183" t="s">
        <v>134</v>
      </c>
      <c r="U118" s="160">
        <v>0.105</v>
      </c>
      <c r="V118" s="160">
        <f t="shared" si="20"/>
        <v>7.15</v>
      </c>
      <c r="W118" s="160"/>
      <c r="X118" s="160" t="s">
        <v>318</v>
      </c>
      <c r="Y118" s="150"/>
      <c r="Z118" s="150"/>
      <c r="AA118" s="150"/>
      <c r="AB118" s="150"/>
      <c r="AC118" s="150"/>
      <c r="AD118" s="150"/>
      <c r="AE118" s="150"/>
      <c r="AF118" s="150"/>
      <c r="AG118" s="150" t="s">
        <v>319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ht="22.5" outlineLevel="1" x14ac:dyDescent="0.2">
      <c r="A119" s="177">
        <v>82</v>
      </c>
      <c r="B119" s="178" t="s">
        <v>330</v>
      </c>
      <c r="C119" s="188" t="s">
        <v>331</v>
      </c>
      <c r="D119" s="179" t="s">
        <v>178</v>
      </c>
      <c r="E119" s="180">
        <v>6.8098999999999998</v>
      </c>
      <c r="F119" s="181"/>
      <c r="G119" s="182">
        <f t="shared" si="14"/>
        <v>0</v>
      </c>
      <c r="H119" s="181"/>
      <c r="I119" s="182">
        <f t="shared" si="15"/>
        <v>0</v>
      </c>
      <c r="J119" s="181"/>
      <c r="K119" s="182">
        <f t="shared" si="16"/>
        <v>0</v>
      </c>
      <c r="L119" s="182">
        <v>15</v>
      </c>
      <c r="M119" s="182">
        <f t="shared" si="17"/>
        <v>0</v>
      </c>
      <c r="N119" s="182">
        <v>0</v>
      </c>
      <c r="O119" s="182">
        <f t="shared" si="18"/>
        <v>0</v>
      </c>
      <c r="P119" s="182">
        <v>0</v>
      </c>
      <c r="Q119" s="182">
        <f t="shared" si="19"/>
        <v>0</v>
      </c>
      <c r="R119" s="182" t="s">
        <v>313</v>
      </c>
      <c r="S119" s="182" t="s">
        <v>134</v>
      </c>
      <c r="T119" s="183" t="s">
        <v>134</v>
      </c>
      <c r="U119" s="160">
        <v>0</v>
      </c>
      <c r="V119" s="160">
        <f t="shared" si="20"/>
        <v>0</v>
      </c>
      <c r="W119" s="160"/>
      <c r="X119" s="160" t="s">
        <v>318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319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7">
        <v>83</v>
      </c>
      <c r="B120" s="178" t="s">
        <v>332</v>
      </c>
      <c r="C120" s="188" t="s">
        <v>333</v>
      </c>
      <c r="D120" s="179" t="s">
        <v>334</v>
      </c>
      <c r="E120" s="180">
        <v>1</v>
      </c>
      <c r="F120" s="181"/>
      <c r="G120" s="182">
        <f t="shared" si="14"/>
        <v>0</v>
      </c>
      <c r="H120" s="181"/>
      <c r="I120" s="182">
        <f t="shared" si="15"/>
        <v>0</v>
      </c>
      <c r="J120" s="181"/>
      <c r="K120" s="182">
        <f t="shared" si="16"/>
        <v>0</v>
      </c>
      <c r="L120" s="182">
        <v>15</v>
      </c>
      <c r="M120" s="182">
        <f t="shared" si="17"/>
        <v>0</v>
      </c>
      <c r="N120" s="182">
        <v>0</v>
      </c>
      <c r="O120" s="182">
        <f t="shared" si="18"/>
        <v>0</v>
      </c>
      <c r="P120" s="182">
        <v>0</v>
      </c>
      <c r="Q120" s="182">
        <f t="shared" si="19"/>
        <v>0</v>
      </c>
      <c r="R120" s="182"/>
      <c r="S120" s="182" t="s">
        <v>134</v>
      </c>
      <c r="T120" s="183" t="s">
        <v>135</v>
      </c>
      <c r="U120" s="160">
        <v>0</v>
      </c>
      <c r="V120" s="160">
        <f t="shared" si="20"/>
        <v>0</v>
      </c>
      <c r="W120" s="160"/>
      <c r="X120" s="160" t="s">
        <v>335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336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x14ac:dyDescent="0.2">
      <c r="A121" s="163" t="s">
        <v>128</v>
      </c>
      <c r="B121" s="164" t="s">
        <v>100</v>
      </c>
      <c r="C121" s="186" t="s">
        <v>28</v>
      </c>
      <c r="D121" s="165"/>
      <c r="E121" s="166"/>
      <c r="F121" s="167"/>
      <c r="G121" s="167">
        <f>SUMIF(AG122:AG124,"&lt;&gt;NOR",G122:G124)</f>
        <v>0</v>
      </c>
      <c r="H121" s="167"/>
      <c r="I121" s="167">
        <f>SUM(I122:I124)</f>
        <v>0</v>
      </c>
      <c r="J121" s="167"/>
      <c r="K121" s="167">
        <f>SUM(K122:K124)</f>
        <v>0</v>
      </c>
      <c r="L121" s="167"/>
      <c r="M121" s="167">
        <f>SUM(M122:M124)</f>
        <v>0</v>
      </c>
      <c r="N121" s="167"/>
      <c r="O121" s="167">
        <f>SUM(O122:O124)</f>
        <v>0</v>
      </c>
      <c r="P121" s="167"/>
      <c r="Q121" s="167">
        <f>SUM(Q122:Q124)</f>
        <v>0</v>
      </c>
      <c r="R121" s="167"/>
      <c r="S121" s="167"/>
      <c r="T121" s="168"/>
      <c r="U121" s="162"/>
      <c r="V121" s="162">
        <f>SUM(V122:V124)</f>
        <v>0</v>
      </c>
      <c r="W121" s="162"/>
      <c r="X121" s="162"/>
      <c r="AG121" t="s">
        <v>129</v>
      </c>
    </row>
    <row r="122" spans="1:60" outlineLevel="1" x14ac:dyDescent="0.2">
      <c r="A122" s="177">
        <v>84</v>
      </c>
      <c r="B122" s="178" t="s">
        <v>337</v>
      </c>
      <c r="C122" s="188" t="s">
        <v>338</v>
      </c>
      <c r="D122" s="179" t="s">
        <v>334</v>
      </c>
      <c r="E122" s="180">
        <v>1</v>
      </c>
      <c r="F122" s="181"/>
      <c r="G122" s="182">
        <f>ROUND(E122*F122,2)</f>
        <v>0</v>
      </c>
      <c r="H122" s="181"/>
      <c r="I122" s="182">
        <f>ROUND(E122*H122,2)</f>
        <v>0</v>
      </c>
      <c r="J122" s="181"/>
      <c r="K122" s="182">
        <f>ROUND(E122*J122,2)</f>
        <v>0</v>
      </c>
      <c r="L122" s="182">
        <v>15</v>
      </c>
      <c r="M122" s="182">
        <f>G122*(1+L122/100)</f>
        <v>0</v>
      </c>
      <c r="N122" s="182">
        <v>0</v>
      </c>
      <c r="O122" s="182">
        <f>ROUND(E122*N122,2)</f>
        <v>0</v>
      </c>
      <c r="P122" s="182">
        <v>0</v>
      </c>
      <c r="Q122" s="182">
        <f>ROUND(E122*P122,2)</f>
        <v>0</v>
      </c>
      <c r="R122" s="182"/>
      <c r="S122" s="182" t="s">
        <v>134</v>
      </c>
      <c r="T122" s="183" t="s">
        <v>135</v>
      </c>
      <c r="U122" s="160">
        <v>0</v>
      </c>
      <c r="V122" s="160">
        <f>ROUND(E122*U122,2)</f>
        <v>0</v>
      </c>
      <c r="W122" s="160"/>
      <c r="X122" s="160" t="s">
        <v>335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336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7">
        <v>85</v>
      </c>
      <c r="B123" s="178" t="s">
        <v>339</v>
      </c>
      <c r="C123" s="188" t="s">
        <v>340</v>
      </c>
      <c r="D123" s="179" t="s">
        <v>334</v>
      </c>
      <c r="E123" s="180">
        <v>1</v>
      </c>
      <c r="F123" s="181"/>
      <c r="G123" s="182">
        <f>ROUND(E123*F123,2)</f>
        <v>0</v>
      </c>
      <c r="H123" s="181"/>
      <c r="I123" s="182">
        <f>ROUND(E123*H123,2)</f>
        <v>0</v>
      </c>
      <c r="J123" s="181"/>
      <c r="K123" s="182">
        <f>ROUND(E123*J123,2)</f>
        <v>0</v>
      </c>
      <c r="L123" s="182">
        <v>15</v>
      </c>
      <c r="M123" s="182">
        <f>G123*(1+L123/100)</f>
        <v>0</v>
      </c>
      <c r="N123" s="182">
        <v>0</v>
      </c>
      <c r="O123" s="182">
        <f>ROUND(E123*N123,2)</f>
        <v>0</v>
      </c>
      <c r="P123" s="182">
        <v>0</v>
      </c>
      <c r="Q123" s="182">
        <f>ROUND(E123*P123,2)</f>
        <v>0</v>
      </c>
      <c r="R123" s="182"/>
      <c r="S123" s="182" t="s">
        <v>134</v>
      </c>
      <c r="T123" s="183" t="s">
        <v>135</v>
      </c>
      <c r="U123" s="160">
        <v>0</v>
      </c>
      <c r="V123" s="160">
        <f>ROUND(E123*U123,2)</f>
        <v>0</v>
      </c>
      <c r="W123" s="160"/>
      <c r="X123" s="160" t="s">
        <v>335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336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69">
        <v>86</v>
      </c>
      <c r="B124" s="170" t="s">
        <v>341</v>
      </c>
      <c r="C124" s="187" t="s">
        <v>342</v>
      </c>
      <c r="D124" s="171" t="s">
        <v>334</v>
      </c>
      <c r="E124" s="172">
        <v>1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15</v>
      </c>
      <c r="M124" s="174">
        <f>G124*(1+L124/100)</f>
        <v>0</v>
      </c>
      <c r="N124" s="174">
        <v>0</v>
      </c>
      <c r="O124" s="174">
        <f>ROUND(E124*N124,2)</f>
        <v>0</v>
      </c>
      <c r="P124" s="174">
        <v>0</v>
      </c>
      <c r="Q124" s="174">
        <f>ROUND(E124*P124,2)</f>
        <v>0</v>
      </c>
      <c r="R124" s="174"/>
      <c r="S124" s="174" t="s">
        <v>134</v>
      </c>
      <c r="T124" s="175" t="s">
        <v>135</v>
      </c>
      <c r="U124" s="160">
        <v>0</v>
      </c>
      <c r="V124" s="160">
        <f>ROUND(E124*U124,2)</f>
        <v>0</v>
      </c>
      <c r="W124" s="160"/>
      <c r="X124" s="160" t="s">
        <v>335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336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x14ac:dyDescent="0.2">
      <c r="A125" s="3"/>
      <c r="B125" s="4"/>
      <c r="C125" s="190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v>15</v>
      </c>
      <c r="AF125">
        <v>21</v>
      </c>
      <c r="AG125" t="s">
        <v>115</v>
      </c>
    </row>
    <row r="126" spans="1:60" x14ac:dyDescent="0.2">
      <c r="A126" s="153"/>
      <c r="B126" s="154" t="s">
        <v>29</v>
      </c>
      <c r="C126" s="191"/>
      <c r="D126" s="155"/>
      <c r="E126" s="156"/>
      <c r="F126" s="156"/>
      <c r="G126" s="185">
        <f>G8+G11+G15+G22+G30+G32+G35+G42+G47+G53+G86+G90+G101+G107+G110+G121</f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f>SUMIF(L7:L124,AE125,G7:G124)</f>
        <v>0</v>
      </c>
      <c r="AF126">
        <f>SUMIF(L7:L124,AF125,G7:G124)</f>
        <v>0</v>
      </c>
      <c r="AG126" t="s">
        <v>343</v>
      </c>
    </row>
    <row r="127" spans="1:60" x14ac:dyDescent="0.2">
      <c r="C127" s="192"/>
      <c r="D127" s="10"/>
      <c r="AG127" t="s">
        <v>344</v>
      </c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EN/SUF0MH9peYiNQ+gJhEiAEkAXtHrzEEq6XISPsmwjV5N7FDFbEFouModTVyPprJ6PAdXjM5WnkQDREPSM+w==" saltValue="DSOzAQn2WX9yIy/ZbPfUkQ==" spinCount="100000" sheet="1" objects="1" scenarios="1"/>
  <mergeCells count="19">
    <mergeCell ref="C103:G103"/>
    <mergeCell ref="C46:G46"/>
    <mergeCell ref="C49:G49"/>
    <mergeCell ref="C52:G52"/>
    <mergeCell ref="C85:G85"/>
    <mergeCell ref="C89:G89"/>
    <mergeCell ref="C100:G100"/>
    <mergeCell ref="C41:G41"/>
    <mergeCell ref="A1:G1"/>
    <mergeCell ref="C2:G2"/>
    <mergeCell ref="C3:G3"/>
    <mergeCell ref="C4:G4"/>
    <mergeCell ref="C10:G10"/>
    <mergeCell ref="C17:G17"/>
    <mergeCell ref="C18:G18"/>
    <mergeCell ref="C20:G20"/>
    <mergeCell ref="C24:G24"/>
    <mergeCell ref="C26:G26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Lukáš Kosub</cp:lastModifiedBy>
  <cp:lastPrinted>2019-03-19T12:27:02Z</cp:lastPrinted>
  <dcterms:created xsi:type="dcterms:W3CDTF">2009-04-08T07:15:50Z</dcterms:created>
  <dcterms:modified xsi:type="dcterms:W3CDTF">2021-05-25T13:31:50Z</dcterms:modified>
</cp:coreProperties>
</file>